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hancco\Desktop\Tests CB C2C\"/>
    </mc:Choice>
  </mc:AlternateContent>
  <xr:revisionPtr revIDLastSave="0" documentId="13_ncr:1_{5B808284-4928-447C-89F4-D455A26EF732}" xr6:coauthVersionLast="47" xr6:coauthVersionMax="47" xr10:uidLastSave="{00000000-0000-0000-0000-000000000000}"/>
  <bookViews>
    <workbookView xWindow="28680" yWindow="-120" windowWidth="29040" windowHeight="15990" activeTab="3" xr2:uid="{00000000-000D-0000-FFFF-FFFF00000000}"/>
  </bookViews>
  <sheets>
    <sheet name="C2C_COVER" sheetId="4" r:id="rId1"/>
    <sheet name="C2C_INFO" sheetId="1" r:id="rId2"/>
    <sheet name="C2C_BUDGET" sheetId="2" r:id="rId3"/>
    <sheet name="Info_UnitCost" sheetId="3" r:id="rId4"/>
  </sheets>
  <definedNames>
    <definedName name="_xlnm.Print_Area" localSheetId="1">'C2C_INFO'!$B$2:$L$21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G18" i="1"/>
  <c r="J51" i="2" s="1"/>
  <c r="D18" i="1"/>
  <c r="I12" i="4"/>
  <c r="E7" i="1"/>
  <c r="J55" i="2"/>
  <c r="K12" i="2"/>
  <c r="J35" i="2"/>
  <c r="J15" i="2"/>
  <c r="J7" i="2" l="1"/>
  <c r="J47" i="2"/>
  <c r="J27" i="2"/>
  <c r="J11" i="2"/>
  <c r="J31" i="2"/>
  <c r="F14" i="2"/>
  <c r="J16" i="2" s="1"/>
  <c r="F10" i="2"/>
  <c r="J12" i="2" s="1"/>
  <c r="F6" i="2"/>
  <c r="J8" i="2" s="1"/>
  <c r="K7" i="2" l="1" a="1"/>
  <c r="K7" i="2" s="1"/>
  <c r="L7" i="2" s="1"/>
  <c r="K56" i="2"/>
  <c r="K52" i="2"/>
  <c r="K48" i="2"/>
  <c r="K36" i="2"/>
  <c r="K32" i="2"/>
  <c r="K28" i="2"/>
  <c r="K8" i="2"/>
  <c r="L8" i="2" s="1"/>
  <c r="K16" i="2"/>
  <c r="K35" i="2" a="1"/>
  <c r="K35" i="2" s="1"/>
  <c r="K27" i="2" a="1"/>
  <c r="K27" i="2" s="1"/>
  <c r="K31" i="2" a="1"/>
  <c r="K31" i="2" s="1"/>
  <c r="K51" i="2" a="1"/>
  <c r="K51" i="2" s="1"/>
  <c r="K47" i="2" a="1"/>
  <c r="K47" i="2" s="1"/>
  <c r="K55" i="2" a="1"/>
  <c r="K55" i="2" s="1"/>
  <c r="F34" i="2"/>
  <c r="F30" i="2"/>
  <c r="F26" i="2"/>
  <c r="F54" i="2"/>
  <c r="F50" i="2"/>
  <c r="F46" i="2"/>
  <c r="K15" i="2" a="1"/>
  <c r="K15" i="2" s="1"/>
  <c r="K11" i="2" a="1"/>
  <c r="K11" i="2" s="1"/>
  <c r="L6" i="2"/>
  <c r="E6" i="1"/>
  <c r="I23" i="2" s="1"/>
  <c r="I43" i="2"/>
  <c r="E5" i="1"/>
  <c r="I3" i="2" s="1"/>
  <c r="L14" i="2"/>
  <c r="L10" i="2"/>
  <c r="B54" i="2" a="1"/>
  <c r="B54" i="2" s="1"/>
  <c r="B50" i="2" a="1"/>
  <c r="B50" i="2" s="1"/>
  <c r="B46" i="2" a="1"/>
  <c r="B46" i="2" s="1"/>
  <c r="B34" i="2" a="1"/>
  <c r="B34" i="2" s="1"/>
  <c r="B30" i="2" a="1"/>
  <c r="B30" i="2" s="1"/>
  <c r="B26" i="2" a="1"/>
  <c r="B26" i="2" s="1"/>
  <c r="B14" i="2"/>
  <c r="B10" i="2"/>
  <c r="B6" i="2"/>
  <c r="K21" i="1"/>
  <c r="H21" i="1"/>
  <c r="E21" i="1"/>
  <c r="J16" i="1"/>
  <c r="G16" i="1"/>
  <c r="D16" i="1"/>
  <c r="L47" i="2" l="1"/>
  <c r="J50" i="2"/>
  <c r="L50" i="2" s="1"/>
  <c r="J52" i="2"/>
  <c r="L52" i="2" s="1"/>
  <c r="J30" i="2"/>
  <c r="L30" i="2" s="1"/>
  <c r="J32" i="2"/>
  <c r="L32" i="2" s="1"/>
  <c r="J48" i="2"/>
  <c r="L48" i="2" s="1"/>
  <c r="J46" i="2"/>
  <c r="L46" i="2" s="1"/>
  <c r="J28" i="2"/>
  <c r="L28" i="2" s="1"/>
  <c r="J26" i="2"/>
  <c r="L26" i="2" s="1"/>
  <c r="L9" i="2"/>
  <c r="L55" i="2"/>
  <c r="J36" i="2"/>
  <c r="L36" i="2" s="1"/>
  <c r="J34" i="2"/>
  <c r="L34" i="2" s="1"/>
  <c r="J56" i="2"/>
  <c r="L56" i="2" s="1"/>
  <c r="J54" i="2"/>
  <c r="L54" i="2" s="1"/>
  <c r="L12" i="2"/>
  <c r="K12" i="4" s="1"/>
  <c r="L11" i="2"/>
  <c r="L31" i="2"/>
  <c r="L27" i="2"/>
  <c r="L15" i="2"/>
  <c r="L16" i="2"/>
  <c r="L35" i="2"/>
  <c r="L51" i="2"/>
  <c r="J14" i="4" l="1"/>
  <c r="K13" i="4"/>
  <c r="K14" i="4"/>
  <c r="I13" i="4"/>
  <c r="J13" i="4"/>
  <c r="I14" i="4"/>
  <c r="J12" i="4"/>
  <c r="L13" i="2"/>
  <c r="M15" i="2" a="1"/>
  <c r="M15" i="2" s="1"/>
  <c r="L33" i="2"/>
  <c r="M11" i="2" a="1"/>
  <c r="M11" i="2" s="1"/>
  <c r="M7" i="2" a="1"/>
  <c r="M7" i="2" s="1"/>
  <c r="N7" i="2" a="1"/>
  <c r="N7" i="2" s="1"/>
  <c r="L49" i="2"/>
  <c r="N15" i="2" a="1"/>
  <c r="N15" i="2" s="1"/>
  <c r="N11" i="2" a="1"/>
  <c r="N11" i="2" s="1"/>
  <c r="L17" i="2"/>
  <c r="N51" i="2" a="1"/>
  <c r="N51" i="2" s="1"/>
  <c r="M51" i="2" a="1"/>
  <c r="M51" i="2" s="1"/>
  <c r="L53" i="2"/>
  <c r="N47" i="2" a="1"/>
  <c r="N47" i="2" s="1"/>
  <c r="M47" i="2" a="1"/>
  <c r="M47" i="2" s="1"/>
  <c r="N35" i="2" a="1"/>
  <c r="N35" i="2" s="1"/>
  <c r="M35" i="2" a="1"/>
  <c r="M35" i="2" s="1"/>
  <c r="L37" i="2"/>
  <c r="N31" i="2" a="1"/>
  <c r="N31" i="2" s="1"/>
  <c r="M31" i="2" a="1"/>
  <c r="M31" i="2" s="1"/>
  <c r="N27" i="2" a="1"/>
  <c r="N27" i="2" s="1"/>
  <c r="M27" i="2" a="1"/>
  <c r="M27" i="2" s="1"/>
  <c r="L29" i="2"/>
  <c r="N55" i="2" a="1"/>
  <c r="N55" i="2" s="1"/>
  <c r="M55" i="2" a="1"/>
  <c r="M55" i="2" s="1"/>
  <c r="L57" i="2"/>
  <c r="L14" i="4" l="1"/>
  <c r="L13" i="4"/>
  <c r="L39" i="2"/>
  <c r="L59" i="2"/>
  <c r="L19" i="2"/>
  <c r="L12" i="4"/>
  <c r="E8" i="4" l="1"/>
  <c r="E9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<sst xmlns="http://schemas.openxmlformats.org/spreadsheetml/2006/main" count="230" uniqueCount="149">
  <si>
    <t>BENEFICIARIES SUMMARY</t>
  </si>
  <si>
    <t>City</t>
  </si>
  <si>
    <t>Netherlands</t>
  </si>
  <si>
    <t>Peer City 1</t>
  </si>
  <si>
    <t>Slovakia</t>
  </si>
  <si>
    <t>Peer City 2</t>
  </si>
  <si>
    <t>Czechia</t>
  </si>
  <si>
    <t>#</t>
  </si>
  <si>
    <t>Event type</t>
  </si>
  <si>
    <t>Duration (days)</t>
  </si>
  <si>
    <t>Outgoing</t>
  </si>
  <si>
    <t>Slovenia</t>
  </si>
  <si>
    <t># participants</t>
  </si>
  <si>
    <t>Travel distance</t>
  </si>
  <si>
    <t>1. MAIN BENEFICIARY BUDGET</t>
  </si>
  <si>
    <t>Event name</t>
  </si>
  <si>
    <t>Cost category</t>
  </si>
  <si>
    <t>Unit</t>
  </si>
  <si>
    <t xml:space="preserve"> Unit #</t>
  </si>
  <si>
    <t>Unit cost</t>
  </si>
  <si>
    <t>Total amount</t>
  </si>
  <si>
    <t>Staff costs</t>
  </si>
  <si>
    <t>Travel costs</t>
  </si>
  <si>
    <t>Per diem</t>
  </si>
  <si>
    <t>day*person</t>
  </si>
  <si>
    <t>TOTAL</t>
  </si>
  <si>
    <t xml:space="preserve"> TOTAL MAIN BENEFICIARY eligible ERDF (€)</t>
  </si>
  <si>
    <t>2. PEER 1 BUDGET</t>
  </si>
  <si>
    <t>3. PEER 2 BUDGET</t>
  </si>
  <si>
    <t xml:space="preserve">Country </t>
  </si>
  <si>
    <t>No of participants</t>
  </si>
  <si>
    <t>Austria</t>
  </si>
  <si>
    <t>AT</t>
  </si>
  <si>
    <t>Incoming</t>
  </si>
  <si>
    <t>Belgium</t>
  </si>
  <si>
    <t>BE</t>
  </si>
  <si>
    <t>Online</t>
  </si>
  <si>
    <t>Bulgaria</t>
  </si>
  <si>
    <t>BG</t>
  </si>
  <si>
    <t>Croatia</t>
  </si>
  <si>
    <t>HR</t>
  </si>
  <si>
    <t>CZ</t>
  </si>
  <si>
    <t>Cyprus</t>
  </si>
  <si>
    <t>Denmark</t>
  </si>
  <si>
    <t>DK</t>
  </si>
  <si>
    <t>Estonia</t>
  </si>
  <si>
    <t>EE</t>
  </si>
  <si>
    <t>Finland</t>
  </si>
  <si>
    <t>FI</t>
  </si>
  <si>
    <t>France</t>
  </si>
  <si>
    <t>FR</t>
  </si>
  <si>
    <t>Germany</t>
  </si>
  <si>
    <t>DE</t>
  </si>
  <si>
    <t>Greece</t>
  </si>
  <si>
    <t>EL</t>
  </si>
  <si>
    <t>Hungary</t>
  </si>
  <si>
    <t>HU</t>
  </si>
  <si>
    <t>Ireland</t>
  </si>
  <si>
    <t>IE</t>
  </si>
  <si>
    <t>Italy</t>
  </si>
  <si>
    <t>IT</t>
  </si>
  <si>
    <t>Latvia</t>
  </si>
  <si>
    <t>LT</t>
  </si>
  <si>
    <t>Lithuania</t>
  </si>
  <si>
    <t>LV</t>
  </si>
  <si>
    <t>Luxembourg</t>
  </si>
  <si>
    <t>Malta</t>
  </si>
  <si>
    <t>NL</t>
  </si>
  <si>
    <t>Poland</t>
  </si>
  <si>
    <t>PL</t>
  </si>
  <si>
    <t>Portugal</t>
  </si>
  <si>
    <t>PT</t>
  </si>
  <si>
    <t>Romania</t>
  </si>
  <si>
    <t>RO</t>
  </si>
  <si>
    <t>SK</t>
  </si>
  <si>
    <t>SI</t>
  </si>
  <si>
    <t>Spain</t>
  </si>
  <si>
    <t>ES</t>
  </si>
  <si>
    <t>Sweden</t>
  </si>
  <si>
    <t>SE</t>
  </si>
  <si>
    <t>Total</t>
  </si>
  <si>
    <t>Involvement</t>
  </si>
  <si>
    <t>Cities</t>
  </si>
  <si>
    <t>Peer 1 lump sum</t>
  </si>
  <si>
    <t>Peer 2 lump sum</t>
  </si>
  <si>
    <t>Staff cost</t>
  </si>
  <si>
    <t>Per Diem</t>
  </si>
  <si>
    <t>Peer(s)</t>
  </si>
  <si>
    <t xml:space="preserve">Travel cost </t>
  </si>
  <si>
    <t>max. 4 persons (outgoing visits)</t>
  </si>
  <si>
    <t>max. 2 persons (outgoing visit / incoming visit / online event)</t>
  </si>
  <si>
    <t>EU Member State</t>
  </si>
  <si>
    <t>Exchange visit title</t>
  </si>
  <si>
    <t xml:space="preserve"> TOTAL PEER 1 eligible ERDF (€)</t>
  </si>
  <si>
    <t xml:space="preserve"> TOTAL PEER 2 eligible ERDF (€)</t>
  </si>
  <si>
    <t>max. 4 persons (outgoing visits) * visit duration (days + 1 for travel)</t>
  </si>
  <si>
    <t>max. 2 persons (incoming visit / outgoing visit except when hosting) * visit duration (days + 1 for travel)</t>
  </si>
  <si>
    <t># persons</t>
  </si>
  <si>
    <t>Unit - Per Diem</t>
  </si>
  <si>
    <t>Amount per return trip for intra-Member State return journeys by land between 50 and 400 km</t>
  </si>
  <si>
    <t>CITY-TO-CITY EXCHANGE BUDGET</t>
  </si>
  <si>
    <t>[this field will be filled-in by the EUI PS after the receipt of Application]</t>
  </si>
  <si>
    <t>* data to be filled-in by the Applicant</t>
  </si>
  <si>
    <t>* data to be filled-in by the EUI PS</t>
  </si>
  <si>
    <t xml:space="preserve">* automatic fill-in </t>
  </si>
  <si>
    <t>km/person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</si>
  <si>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</si>
  <si>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</si>
  <si>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</si>
  <si>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</si>
  <si>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</si>
  <si>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</si>
  <si>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</si>
  <si>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</si>
  <si>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</si>
  <si>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</si>
  <si>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</si>
  <si>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</si>
  <si>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</si>
  <si>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n/a</t>
  </si>
  <si>
    <t>Staff cost (EUR)</t>
  </si>
  <si>
    <t>Travel cost (EUR)</t>
  </si>
  <si>
    <t>Per Diem (EUR)</t>
  </si>
  <si>
    <t>Total (EUR)</t>
  </si>
  <si>
    <t>City (English language)</t>
  </si>
  <si>
    <t>Year</t>
  </si>
  <si>
    <t>* data entered is not in consistency with the conditions for funding provided - red font color in the cell indicates potential reason for rejection of the application</t>
  </si>
  <si>
    <t>*Min distance</t>
  </si>
  <si>
    <t>*Max distance</t>
  </si>
  <si>
    <t>*Amount in EUR per return trip</t>
  </si>
  <si>
    <r>
      <t xml:space="preserve">Exchange title   </t>
    </r>
    <r>
      <rPr>
        <i/>
        <sz val="10"/>
        <color rgb="FF000000"/>
        <rFont val="Ubuntu Light"/>
        <family val="2"/>
      </rPr>
      <t>(e.g. Meeting in [location])</t>
    </r>
  </si>
  <si>
    <t>Location (Host city)</t>
  </si>
  <si>
    <t>ID code of the city-to-city exchange</t>
  </si>
  <si>
    <t>Title of the city-to-city exchange</t>
  </si>
  <si>
    <t>TOTAL budget (EUR)</t>
  </si>
  <si>
    <t>TOTAL eligible ERDF - 100% (EUR)</t>
  </si>
  <si>
    <r>
      <t xml:space="preserve">Event-month </t>
    </r>
    <r>
      <rPr>
        <i/>
        <sz val="10"/>
        <color rgb="FF000000"/>
        <rFont val="Ubuntu Light"/>
        <family val="2"/>
      </rPr>
      <t>(indicative)</t>
    </r>
  </si>
  <si>
    <r>
      <t xml:space="preserve">Event-year </t>
    </r>
    <r>
      <rPr>
        <i/>
        <sz val="10"/>
        <color rgb="FF000000"/>
        <rFont val="Ubuntu Light"/>
        <family val="2"/>
      </rPr>
      <t>(indicative)</t>
    </r>
  </si>
  <si>
    <r>
      <t xml:space="preserve">a. Host City </t>
    </r>
    <r>
      <rPr>
        <i/>
        <sz val="9"/>
        <color rgb="FF000000"/>
        <rFont val="Ubuntu Light"/>
        <family val="2"/>
      </rPr>
      <t>[Please indicate the responsible urban authority where the visit will take place or that is organising the online exchange]</t>
    </r>
  </si>
  <si>
    <r>
      <t>b. Other participating cities</t>
    </r>
    <r>
      <rPr>
        <b/>
        <sz val="9"/>
        <color rgb="FF000000"/>
        <rFont val="Ubuntu Light"/>
        <family val="2"/>
      </rPr>
      <t xml:space="preserve"> </t>
    </r>
    <r>
      <rPr>
        <i/>
        <sz val="9"/>
        <color rgb="FF000000"/>
        <rFont val="Ubuntu Light"/>
        <family val="2"/>
      </rPr>
      <t>[Please indicate the other urban authorities travelling to the visit, or  participating in the online exchange organised]</t>
    </r>
  </si>
  <si>
    <t>Name of the urban authority (English language)</t>
  </si>
  <si>
    <t>max. 2 persons (outgoing / incoming visit)</t>
  </si>
  <si>
    <t>Applicant</t>
  </si>
  <si>
    <t>not applicable</t>
  </si>
  <si>
    <r>
      <t xml:space="preserve">Name of the urban authority   </t>
    </r>
    <r>
      <rPr>
        <i/>
        <sz val="10"/>
        <rFont val="Ubuntu Light"/>
        <family val="2"/>
      </rPr>
      <t>(English language)</t>
    </r>
  </si>
  <si>
    <t>WORK PLAN</t>
  </si>
  <si>
    <t>Applicant lump sum</t>
  </si>
  <si>
    <t xml:space="preserve">Eligibility of costs conditions for involved urban authorities of the city-to-city exchange </t>
  </si>
  <si>
    <t>* please note that there is no relationship between the MS listed in column B and the information contained in columns F-H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</si>
</sst>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 &quot;* #,##0.00&quot; &quot;;&quot;-&quot;* #,##0.00&quot; &quot;;&quot; &quot;* &quot;-&quot;#&quot; &quot;;&quot; &quot;@&quot; &quot;"/>
  </numFmts>
  <fonts count="2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u/>
      <sz val="11"/>
      <color rgb="FF0563C1"/>
      <name val="Calibri"/>
      <family val="2"/>
    </font>
    <font>
      <b/>
      <sz val="10"/>
      <color rgb="FF000000"/>
      <name val="Ubuntu Light"/>
      <family val="2"/>
    </font>
    <font>
      <sz val="10"/>
      <color rgb="FF000000"/>
      <name val="Ubuntu Light"/>
      <family val="2"/>
    </font>
    <font>
      <i/>
      <sz val="10"/>
      <color rgb="FF000000"/>
      <name val="Ubuntu Light"/>
      <family val="2"/>
    </font>
    <font>
      <sz val="8"/>
      <name val="Calibri"/>
      <family val="2"/>
    </font>
    <font>
      <sz val="12"/>
      <color rgb="FF0C114D"/>
      <name val="Ubuntu Medium"/>
      <family val="2"/>
    </font>
    <font>
      <sz val="14"/>
      <name val="Ubuntu Medium"/>
      <family val="2"/>
    </font>
    <font>
      <sz val="10"/>
      <color rgb="FF000000"/>
      <name val="Calibri"/>
      <family val="2"/>
    </font>
    <font>
      <sz val="10"/>
      <color theme="8" tint="-0.499984740745262"/>
      <name val="Ubuntu Light"/>
      <family val="2"/>
    </font>
    <font>
      <i/>
      <sz val="10"/>
      <color theme="8" tint="-0.499984740745262"/>
      <name val="Ubuntu Light"/>
      <family val="2"/>
    </font>
    <font>
      <i/>
      <sz val="10"/>
      <name val="Ubuntu Light"/>
      <family val="2"/>
    </font>
    <font>
      <sz val="10"/>
      <name val="Ubuntu Light"/>
      <family val="2"/>
    </font>
    <font>
      <b/>
      <sz val="10"/>
      <color rgb="FF000000"/>
      <name val="Calibri"/>
      <family val="2"/>
    </font>
    <font>
      <b/>
      <sz val="10"/>
      <color theme="8" tint="-0.499984740745262"/>
      <name val="Ubuntu Light"/>
      <family val="2"/>
    </font>
    <font>
      <u/>
      <sz val="10"/>
      <color rgb="FF0563C1"/>
      <name val="Ubuntu Light"/>
      <family val="2"/>
    </font>
    <font>
      <i/>
      <sz val="10"/>
      <color theme="9" tint="-0.249977111117893"/>
      <name val="Ubuntu Light"/>
      <family val="2"/>
    </font>
    <font>
      <i/>
      <sz val="11"/>
      <color rgb="FFFF0000"/>
      <name val="Calibri"/>
      <family val="2"/>
    </font>
    <font>
      <b/>
      <sz val="9"/>
      <color rgb="FF000000"/>
      <name val="Ubuntu Light"/>
      <family val="2"/>
    </font>
    <font>
      <i/>
      <sz val="9"/>
      <color rgb="FF000000"/>
      <name val="Ubuntu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9" fontId="1" fillId="0" borderId="0" applyFont="0" applyFill="0" applyBorder="0" applyAlignment="0" applyProtection="0"/>
    <xf numFmtId="0" fontId="8" fillId="2" borderId="1">
      <alignment horizontal="center" vertical="center" wrapText="1"/>
    </xf>
  </cellStyleXfs>
  <cellXfs count="12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 wrapText="1"/>
    </xf>
    <xf numFmtId="0" fontId="5" fillId="3" borderId="1" xfId="14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0" fontId="5" fillId="3" borderId="2" xfId="14" applyFont="1" applyFill="1" applyBorder="1" applyAlignment="1">
      <alignment horizontal="center" vertical="center" wrapText="1"/>
    </xf>
    <xf numFmtId="0" fontId="4" fillId="3" borderId="4" xfId="14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2" fontId="5" fillId="3" borderId="11" xfId="14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2" borderId="11" xfId="14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5" fillId="0" borderId="0" xfId="0" applyFont="1"/>
    <xf numFmtId="164" fontId="11" fillId="3" borderId="1" xfId="1" applyFont="1" applyFill="1" applyBorder="1" applyAlignment="1">
      <alignment horizontal="center" vertical="center" wrapText="1"/>
    </xf>
    <xf numFmtId="164" fontId="16" fillId="3" borderId="1" xfId="1" applyFont="1" applyFill="1" applyBorder="1" applyAlignment="1">
      <alignment horizontal="center" vertical="center" wrapText="1"/>
    </xf>
    <xf numFmtId="164" fontId="16" fillId="0" borderId="1" xfId="1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1" applyFont="1" applyBorder="1" applyAlignment="1">
      <alignment vertical="center"/>
    </xf>
    <xf numFmtId="164" fontId="11" fillId="0" borderId="4" xfId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11" fillId="3" borderId="1" xfId="1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164" fontId="16" fillId="0" borderId="4" xfId="1" applyFont="1" applyBorder="1" applyAlignment="1">
      <alignment vertical="center"/>
    </xf>
    <xf numFmtId="43" fontId="11" fillId="0" borderId="4" xfId="1" applyNumberFormat="1" applyFont="1" applyBorder="1" applyAlignment="1">
      <alignment vertical="center"/>
    </xf>
    <xf numFmtId="2" fontId="11" fillId="0" borderId="1" xfId="1" applyNumberFormat="1" applyFont="1" applyBorder="1" applyAlignment="1">
      <alignment horizontal="right" vertical="center"/>
    </xf>
    <xf numFmtId="164" fontId="16" fillId="0" borderId="4" xfId="1" applyFont="1" applyBorder="1" applyAlignment="1"/>
    <xf numFmtId="0" fontId="5" fillId="2" borderId="5" xfId="14" applyFont="1" applyFill="1" applyBorder="1" applyAlignment="1">
      <alignment horizontal="center" vertical="center" wrapText="1"/>
    </xf>
    <xf numFmtId="0" fontId="5" fillId="2" borderId="15" xfId="14" applyFont="1" applyFill="1" applyBorder="1" applyAlignment="1">
      <alignment horizontal="center" vertical="center" wrapText="1"/>
    </xf>
    <xf numFmtId="0" fontId="5" fillId="2" borderId="0" xfId="14" applyFont="1" applyFill="1" applyAlignment="1">
      <alignment horizontal="center" vertical="center" wrapText="1"/>
    </xf>
    <xf numFmtId="0" fontId="5" fillId="2" borderId="16" xfId="14" applyFont="1" applyFill="1" applyBorder="1" applyAlignment="1">
      <alignment horizontal="center" vertical="center" wrapText="1"/>
    </xf>
    <xf numFmtId="0" fontId="5" fillId="2" borderId="10" xfId="14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2" xfId="0" applyFont="1" applyFill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1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1" xfId="14" applyFont="1" applyFill="1" applyBorder="1" applyAlignment="1" applyProtection="1">
      <alignment horizontal="center" vertical="center" wrapText="1"/>
      <protection locked="0"/>
    </xf>
    <xf numFmtId="0" fontId="5" fillId="4" borderId="2" xfId="14" applyFont="1" applyFill="1" applyBorder="1" applyAlignment="1" applyProtection="1">
      <alignment horizontal="center" vertical="center" wrapText="1"/>
      <protection locked="0"/>
    </xf>
    <xf numFmtId="0" fontId="5" fillId="4" borderId="12" xfId="14" applyFont="1" applyFill="1" applyBorder="1" applyAlignment="1" applyProtection="1">
      <alignment horizontal="center" vertical="center" wrapText="1"/>
      <protection locked="0"/>
    </xf>
    <xf numFmtId="2" fontId="5" fillId="4" borderId="11" xfId="14" applyNumberFormat="1" applyFont="1" applyFill="1" applyBorder="1" applyAlignment="1" applyProtection="1">
      <alignment horizontal="center" vertical="center" wrapText="1"/>
      <protection locked="0"/>
    </xf>
    <xf numFmtId="0" fontId="5" fillId="4" borderId="25" xfId="14" applyFont="1" applyFill="1" applyBorder="1" applyAlignment="1" applyProtection="1">
      <alignment horizontal="center" vertical="center" wrapText="1"/>
      <protection locked="0"/>
    </xf>
    <xf numFmtId="0" fontId="5" fillId="4" borderId="26" xfId="14" applyFont="1" applyFill="1" applyBorder="1" applyAlignment="1" applyProtection="1">
      <alignment horizontal="center" vertical="center" wrapText="1"/>
      <protection locked="0"/>
    </xf>
    <xf numFmtId="0" fontId="5" fillId="4" borderId="5" xfId="14" applyFont="1" applyFill="1" applyBorder="1" applyAlignment="1" applyProtection="1">
      <alignment horizontal="center" vertical="center" wrapText="1"/>
      <protection locked="0"/>
    </xf>
    <xf numFmtId="2" fontId="5" fillId="4" borderId="6" xfId="14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17" fillId="2" borderId="10" xfId="1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4" fontId="16" fillId="3" borderId="2" xfId="0" applyNumberFormat="1" applyFont="1" applyFill="1" applyBorder="1" applyAlignment="1">
      <alignment horizontal="center" vertical="center" wrapText="1"/>
    </xf>
    <xf numFmtId="14" fontId="16" fillId="3" borderId="3" xfId="0" applyNumberFormat="1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4" fontId="4" fillId="3" borderId="2" xfId="1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4" fontId="4" fillId="3" borderId="4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14" fontId="18" fillId="3" borderId="12" xfId="0" applyNumberFormat="1" applyFont="1" applyFill="1" applyBorder="1" applyAlignment="1">
      <alignment horizontal="center" vertical="center" wrapText="1"/>
    </xf>
    <xf numFmtId="14" fontId="18" fillId="3" borderId="14" xfId="0" applyNumberFormat="1" applyFont="1" applyFill="1" applyBorder="1" applyAlignment="1">
      <alignment horizontal="center" vertical="center" wrapText="1"/>
    </xf>
    <xf numFmtId="14" fontId="18" fillId="3" borderId="1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14" fontId="14" fillId="4" borderId="22" xfId="0" applyNumberFormat="1" applyFont="1" applyFill="1" applyBorder="1" applyAlignment="1" applyProtection="1">
      <alignment horizontal="center" vertical="center" wrapText="1"/>
      <protection locked="0"/>
    </xf>
    <xf numFmtId="14" fontId="14" fillId="4" borderId="23" xfId="0" applyNumberFormat="1" applyFont="1" applyFill="1" applyBorder="1" applyAlignment="1" applyProtection="1">
      <alignment horizontal="center" vertical="center" wrapText="1"/>
      <protection locked="0"/>
    </xf>
    <xf numFmtId="14" fontId="14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" xfId="14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1" xfId="14" applyFont="1" applyFill="1" applyBorder="1" applyAlignment="1">
      <alignment horizontal="left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7">
    <cellStyle name="cf1" xfId="2" xr:uid="{00000000-0005-0000-0000-000000000000}"/>
    <cellStyle name="cf2" xfId="3" xr:uid="{00000000-0005-0000-0000-000001000000}"/>
    <cellStyle name="cf3" xfId="4" xr:uid="{00000000-0005-0000-0000-000002000000}"/>
    <cellStyle name="cf4" xfId="5" xr:uid="{00000000-0005-0000-0000-000003000000}"/>
    <cellStyle name="cf5" xfId="6" xr:uid="{00000000-0005-0000-0000-000004000000}"/>
    <cellStyle name="Comma" xfId="1" builtinId="3" customBuiltin="1"/>
    <cellStyle name="Comma 2" xfId="7" xr:uid="{00000000-0005-0000-0000-000006000000}"/>
    <cellStyle name="Comma 3" xfId="8" xr:uid="{00000000-0005-0000-0000-000007000000}"/>
    <cellStyle name="Comma 4" xfId="9" xr:uid="{00000000-0005-0000-0000-000008000000}"/>
    <cellStyle name="Hyperlink" xfId="10" xr:uid="{00000000-0005-0000-0000-000009000000}"/>
    <cellStyle name="Hyperlink 2" xfId="11" xr:uid="{00000000-0005-0000-0000-00000A000000}"/>
    <cellStyle name="Main title" xfId="16" xr:uid="{8B58B6E9-76C9-4D03-B082-4AD894A91962}"/>
    <cellStyle name="Normal" xfId="0" builtinId="0" customBuiltin="1"/>
    <cellStyle name="Normal 2" xfId="12" xr:uid="{00000000-0005-0000-0000-00000C000000}"/>
    <cellStyle name="Normal 3" xfId="13" xr:uid="{00000000-0005-0000-0000-00000D000000}"/>
    <cellStyle name="Normal 4" xfId="14" xr:uid="{00000000-0005-0000-0000-00000E000000}"/>
    <cellStyle name="Percent 2" xfId="15" xr:uid="{00000000-0005-0000-0000-00000F000000}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C11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ission.europa.eu/funding-tenders/procedures-guidelines-tenders/information-contractors-and-beneficiaries/calculate-unit-costs-eligible-travel-costs_en" TargetMode="External"/><Relationship Id="rId2" Type="http://schemas.openxmlformats.org/officeDocument/2006/relationships/hyperlink" Target="https://commission.europa.eu/funding-tenders/procedures-guidelines-tenders/information-contractors-and-beneficiaries/calculate-unit-costs-eligible-travel-costs_en" TargetMode="External"/><Relationship Id="rId1" Type="http://schemas.openxmlformats.org/officeDocument/2006/relationships/hyperlink" Target="https://commission.europa.eu/funding-tenders/procedures-guidelines-tenders/information-contractors-and-beneficiaries/calculate-unit-costs-eligible-travel-costs_en" TargetMode="Externa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0FBCE-3468-4225-AACA-23239996A904}">
  <sheetPr>
    <pageSetUpPr fitToPage="1"/>
  </sheetPr>
  <dimension ref="B1:L25"/>
  <sheetViews>
    <sheetView showGridLines="0" view="pageLayout" zoomScaleNormal="100" workbookViewId="0">
      <selection activeCell="G23" sqref="G23"/>
    </sheetView>
  </sheetViews>
  <sheetFormatPr defaultRowHeight="14.4" x14ac:dyDescent="0.3"/>
  <cols>
    <col min="1" max="1" width="1" customWidth="1"/>
    <col min="2" max="11" width="12.21875" customWidth="1"/>
    <col min="12" max="12" width="11.44140625" customWidth="1"/>
    <col min="13" max="13" width="10.77734375" customWidth="1"/>
  </cols>
  <sheetData>
    <row r="1" spans="2:12" ht="15" thickBot="1" x14ac:dyDescent="0.35"/>
    <row r="2" spans="2:12" ht="24" customHeight="1" thickBot="1" x14ac:dyDescent="0.35">
      <c r="B2" s="83" t="s">
        <v>100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ht="15" thickBot="1" x14ac:dyDescent="0.35"/>
    <row r="4" spans="2:12" ht="22.05" customHeight="1" thickBot="1" x14ac:dyDescent="0.35">
      <c r="B4" s="87" t="s">
        <v>132</v>
      </c>
      <c r="C4" s="88"/>
      <c r="D4" s="88"/>
      <c r="E4" s="89" t="s">
        <v>101</v>
      </c>
      <c r="F4" s="90"/>
      <c r="G4" s="90"/>
      <c r="H4" s="90"/>
      <c r="I4" s="90"/>
      <c r="J4" s="90"/>
      <c r="K4" s="90"/>
      <c r="L4" s="91"/>
    </row>
    <row r="5" spans="2:12" ht="22.05" customHeight="1" thickBot="1" x14ac:dyDescent="0.35">
      <c r="B5" s="94" t="s">
        <v>133</v>
      </c>
      <c r="C5" s="95"/>
      <c r="D5" s="96"/>
      <c r="E5" s="97"/>
      <c r="F5" s="98"/>
      <c r="G5" s="98"/>
      <c r="H5" s="98"/>
      <c r="I5" s="98"/>
      <c r="J5" s="98"/>
      <c r="K5" s="98"/>
      <c r="L5" s="99"/>
    </row>
    <row r="6" spans="2:12" ht="9" customHeight="1" x14ac:dyDescent="0.3">
      <c r="B6" s="100"/>
      <c r="C6" s="100"/>
      <c r="D6" s="100"/>
      <c r="E6" s="12"/>
      <c r="F6" s="12"/>
      <c r="G6" s="12"/>
      <c r="H6" s="12"/>
      <c r="I6" s="12"/>
      <c r="J6" s="12"/>
      <c r="K6" s="12"/>
      <c r="L6" s="12"/>
    </row>
    <row r="7" spans="2:12" ht="9" customHeight="1" thickBot="1" x14ac:dyDescent="0.35"/>
    <row r="8" spans="2:12" ht="25.05" customHeight="1" thickBot="1" x14ac:dyDescent="0.35">
      <c r="B8" s="72" t="s">
        <v>134</v>
      </c>
      <c r="C8" s="92"/>
      <c r="D8" s="93"/>
      <c r="E8" s="84">
        <f>L12+L13+L14</f>
        <v>0</v>
      </c>
      <c r="F8" s="85"/>
      <c r="G8" s="85"/>
      <c r="H8" s="85"/>
      <c r="I8" s="85"/>
      <c r="J8" s="85"/>
      <c r="K8" s="85"/>
      <c r="L8" s="86"/>
    </row>
    <row r="9" spans="2:12" ht="25.05" customHeight="1" thickBot="1" x14ac:dyDescent="0.35">
      <c r="B9" s="71" t="s">
        <v>135</v>
      </c>
      <c r="C9" s="71"/>
      <c r="D9" s="71"/>
      <c r="E9" s="84">
        <f>E8</f>
        <v>0</v>
      </c>
      <c r="F9" s="85"/>
      <c r="G9" s="85"/>
      <c r="H9" s="85"/>
      <c r="I9" s="85"/>
      <c r="J9" s="85"/>
      <c r="K9" s="85"/>
      <c r="L9" s="86"/>
    </row>
    <row r="10" spans="2:12" ht="15" thickBot="1" x14ac:dyDescent="0.35">
      <c r="B10" s="13"/>
      <c r="C10" s="13"/>
      <c r="D10" s="13"/>
      <c r="E10" s="12"/>
      <c r="F10" s="12"/>
      <c r="G10" s="12"/>
      <c r="H10" s="12"/>
      <c r="I10" s="12"/>
      <c r="J10" s="12"/>
      <c r="K10" s="12"/>
      <c r="L10" s="12"/>
    </row>
    <row r="11" spans="2:12" ht="29.4" thickBot="1" x14ac:dyDescent="0.35">
      <c r="B11" s="71"/>
      <c r="C11" s="71"/>
      <c r="D11" s="71"/>
      <c r="E11" s="87" t="s">
        <v>140</v>
      </c>
      <c r="F11" s="88"/>
      <c r="G11" s="88"/>
      <c r="H11" s="101"/>
      <c r="I11" s="14" t="s">
        <v>120</v>
      </c>
      <c r="J11" s="14" t="s">
        <v>121</v>
      </c>
      <c r="K11" s="14" t="s">
        <v>122</v>
      </c>
      <c r="L11" s="14" t="s">
        <v>123</v>
      </c>
    </row>
    <row r="12" spans="2:12" ht="15" customHeight="1" thickBot="1" x14ac:dyDescent="0.35">
      <c r="B12" s="71" t="s">
        <v>146</v>
      </c>
      <c r="C12" s="71"/>
      <c r="D12" s="72"/>
      <c r="E12" s="53"/>
      <c r="F12" s="47"/>
      <c r="G12" s="47"/>
      <c r="H12" s="48"/>
      <c r="I12" s="25">
        <f>IFERROR('C2C_BUDGET'!L6,0)+IFERROR('C2C_BUDGET'!L10,0)+IFERROR('C2C_BUDGET'!L14,0)</f>
        <v>0</v>
      </c>
      <c r="J12" s="25">
        <f>IFERROR('C2C_BUDGET'!L7,0)+IFERROR('C2C_BUDGET'!L11,0)+IFERROR('C2C_BUDGET'!L15,0)</f>
        <v>0</v>
      </c>
      <c r="K12" s="25">
        <f>IFERROR('C2C_BUDGET'!L8,0)+IFERROR('C2C_BUDGET'!L12,0)+IFERROR('C2C_BUDGET'!L16,0)</f>
        <v>0</v>
      </c>
      <c r="L12" s="26">
        <f>IFERROR(I12,0)+IFERROR(J12,0)+IFERROR(K12,0)</f>
        <v>0</v>
      </c>
    </row>
    <row r="13" spans="2:12" ht="15" thickBot="1" x14ac:dyDescent="0.35">
      <c r="B13" s="71" t="s">
        <v>83</v>
      </c>
      <c r="C13" s="71"/>
      <c r="D13" s="72"/>
      <c r="E13" s="53"/>
      <c r="F13" s="49"/>
      <c r="G13" s="49"/>
      <c r="H13" s="50"/>
      <c r="I13" s="25">
        <f>IFERROR('C2C_BUDGET'!L26,0)+IFERROR('C2C_BUDGET'!L30,0)+IFERROR('C2C_BUDGET'!L34,0)</f>
        <v>0</v>
      </c>
      <c r="J13" s="25">
        <f>IFERROR('C2C_BUDGET'!L27,0)+IFERROR('C2C_BUDGET'!L31,0)+IFERROR('C2C_BUDGET'!L35,0)</f>
        <v>0</v>
      </c>
      <c r="K13" s="25">
        <f>IFERROR('C2C_BUDGET'!L28,0)+IFERROR('C2C_BUDGET'!L32,0)+IFERROR('C2C_BUDGET'!L36,0)</f>
        <v>0</v>
      </c>
      <c r="L13" s="26">
        <f>IFERROR(I13,0)+IFERROR(J13,0)+IFERROR(K13,0)</f>
        <v>0</v>
      </c>
    </row>
    <row r="14" spans="2:12" ht="15" customHeight="1" thickBot="1" x14ac:dyDescent="0.35">
      <c r="B14" s="71" t="s">
        <v>84</v>
      </c>
      <c r="C14" s="71"/>
      <c r="D14" s="72"/>
      <c r="E14" s="53"/>
      <c r="F14" s="49"/>
      <c r="G14" s="49"/>
      <c r="H14" s="50"/>
      <c r="I14" s="25">
        <f>IFERROR('C2C_BUDGET'!L46,0)+IFERROR('C2C_BUDGET'!L50,0)+IFERROR('C2C_BUDGET'!L54,0)</f>
        <v>0</v>
      </c>
      <c r="J14" s="25">
        <f>IFERROR('C2C_BUDGET'!L47,0)+IFERROR('C2C_BUDGET'!L51,0)+IFERROR('C2C_BUDGET'!L55,0)</f>
        <v>0</v>
      </c>
      <c r="K14" s="25">
        <f>IFERROR('C2C_BUDGET'!L48,0)+IFERROR('C2C_BUDGET'!L52,0)+IFERROR('C2C_BUDGET'!L56,0)</f>
        <v>0</v>
      </c>
      <c r="L14" s="26">
        <f>IFERROR(I14,0)+IFERROR(J14,0)+IFERROR(K14,0)</f>
        <v>0</v>
      </c>
    </row>
    <row r="15" spans="2:12" ht="15" thickBot="1" x14ac:dyDescent="0.35"/>
    <row r="16" spans="2:12" ht="21.75" customHeight="1" thickBot="1" x14ac:dyDescent="0.35">
      <c r="B16" s="75" t="s">
        <v>147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2:12" ht="26.1" customHeight="1" thickBot="1" x14ac:dyDescent="0.35">
      <c r="B17" s="71" t="s">
        <v>16</v>
      </c>
      <c r="C17" s="71"/>
      <c r="D17" s="72"/>
      <c r="E17" s="76" t="s">
        <v>142</v>
      </c>
      <c r="F17" s="76"/>
      <c r="G17" s="76"/>
      <c r="H17" s="76"/>
      <c r="I17" s="77" t="s">
        <v>87</v>
      </c>
      <c r="J17" s="78"/>
      <c r="K17" s="78"/>
      <c r="L17" s="79"/>
    </row>
    <row r="18" spans="2:12" ht="26.1" customHeight="1" thickBot="1" x14ac:dyDescent="0.35">
      <c r="B18" s="71" t="s">
        <v>85</v>
      </c>
      <c r="C18" s="71"/>
      <c r="D18" s="72"/>
      <c r="E18" s="74" t="s">
        <v>143</v>
      </c>
      <c r="F18" s="74"/>
      <c r="G18" s="74"/>
      <c r="H18" s="74"/>
      <c r="I18" s="73" t="s">
        <v>90</v>
      </c>
      <c r="J18" s="73"/>
      <c r="K18" s="73"/>
      <c r="L18" s="73"/>
    </row>
    <row r="19" spans="2:12" ht="26.1" customHeight="1" thickBot="1" x14ac:dyDescent="0.35">
      <c r="B19" s="71" t="s">
        <v>88</v>
      </c>
      <c r="C19" s="71"/>
      <c r="D19" s="72"/>
      <c r="E19" s="74" t="s">
        <v>89</v>
      </c>
      <c r="F19" s="74"/>
      <c r="G19" s="74"/>
      <c r="H19" s="74"/>
      <c r="I19" s="74" t="s">
        <v>141</v>
      </c>
      <c r="J19" s="74"/>
      <c r="K19" s="74"/>
      <c r="L19" s="74"/>
    </row>
    <row r="20" spans="2:12" ht="27.6" customHeight="1" thickBot="1" x14ac:dyDescent="0.35">
      <c r="B20" s="71" t="s">
        <v>86</v>
      </c>
      <c r="C20" s="71"/>
      <c r="D20" s="72"/>
      <c r="E20" s="73" t="s">
        <v>95</v>
      </c>
      <c r="F20" s="73"/>
      <c r="G20" s="73"/>
      <c r="H20" s="73"/>
      <c r="I20" s="73" t="s">
        <v>96</v>
      </c>
      <c r="J20" s="73"/>
      <c r="K20" s="73"/>
      <c r="L20" s="73"/>
    </row>
    <row r="22" spans="2:12" x14ac:dyDescent="0.3">
      <c r="B22" s="80" t="s">
        <v>102</v>
      </c>
      <c r="C22" s="80"/>
      <c r="D22" s="80"/>
      <c r="E22" s="80"/>
    </row>
    <row r="23" spans="2:12" x14ac:dyDescent="0.3">
      <c r="B23" s="81" t="s">
        <v>103</v>
      </c>
      <c r="C23" s="81"/>
      <c r="D23" s="81"/>
      <c r="E23" s="81"/>
    </row>
    <row r="24" spans="2:12" x14ac:dyDescent="0.3">
      <c r="B24" s="82" t="s">
        <v>104</v>
      </c>
      <c r="C24" s="82"/>
      <c r="D24" s="82"/>
      <c r="E24" s="82"/>
    </row>
    <row r="25" spans="2:12" x14ac:dyDescent="0.3">
      <c r="B25" s="68" t="s">
        <v>126</v>
      </c>
    </row>
  </sheetData>
  <sheetProtection sheet="1" objects="1" scenarios="1"/>
  <mergeCells count="31">
    <mergeCell ref="B22:E22"/>
    <mergeCell ref="B23:E23"/>
    <mergeCell ref="B24:E24"/>
    <mergeCell ref="B2:L2"/>
    <mergeCell ref="E8:L8"/>
    <mergeCell ref="B9:D9"/>
    <mergeCell ref="E9:L9"/>
    <mergeCell ref="B12:D12"/>
    <mergeCell ref="B4:D4"/>
    <mergeCell ref="E4:L4"/>
    <mergeCell ref="B8:D8"/>
    <mergeCell ref="B5:D5"/>
    <mergeCell ref="E5:L5"/>
    <mergeCell ref="B11:D11"/>
    <mergeCell ref="B6:D6"/>
    <mergeCell ref="E11:H11"/>
    <mergeCell ref="B13:D13"/>
    <mergeCell ref="B14:D14"/>
    <mergeCell ref="B16:L16"/>
    <mergeCell ref="B17:D17"/>
    <mergeCell ref="E17:H17"/>
    <mergeCell ref="I17:L17"/>
    <mergeCell ref="B18:D18"/>
    <mergeCell ref="I18:L18"/>
    <mergeCell ref="I19:L19"/>
    <mergeCell ref="I20:L20"/>
    <mergeCell ref="B19:D19"/>
    <mergeCell ref="B20:D20"/>
    <mergeCell ref="E18:H18"/>
    <mergeCell ref="E19:H19"/>
    <mergeCell ref="E20:H20"/>
  </mergeCells>
  <pageMargins left="0.70866141732283472" right="0.70866141732283472" top="0.82677165354330717" bottom="0.74803149606299213" header="0.31496062992125984" footer="0.31496062992125984"/>
  <pageSetup paperSize="9" scale="9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1"/>
  <sheetViews>
    <sheetView showGridLines="0" view="pageLayout" zoomScaleNormal="100" workbookViewId="0">
      <selection activeCell="B6" sqref="B6:D6"/>
    </sheetView>
  </sheetViews>
  <sheetFormatPr defaultRowHeight="14.4" x14ac:dyDescent="0.3"/>
  <cols>
    <col min="1" max="1" width="1.21875" customWidth="1"/>
    <col min="2" max="2" width="6" customWidth="1"/>
    <col min="3" max="3" width="14.77734375" customWidth="1"/>
    <col min="4" max="4" width="12.21875" customWidth="1"/>
    <col min="5" max="5" width="12" customWidth="1"/>
    <col min="6" max="6" width="10.77734375" customWidth="1"/>
    <col min="7" max="7" width="12.5546875" customWidth="1"/>
    <col min="8" max="8" width="12.21875" customWidth="1"/>
    <col min="9" max="9" width="11.5546875" customWidth="1"/>
    <col min="10" max="10" width="12.21875" customWidth="1"/>
    <col min="11" max="12" width="12" customWidth="1"/>
    <col min="13" max="13" width="3.44140625" customWidth="1"/>
  </cols>
  <sheetData>
    <row r="1" spans="2:12" ht="12" customHeight="1" thickBot="1" x14ac:dyDescent="0.35"/>
    <row r="2" spans="2:12" ht="21.75" customHeight="1" thickBot="1" x14ac:dyDescent="0.35"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2:12" ht="12.75" customHeight="1" thickBot="1" x14ac:dyDescent="0.35"/>
    <row r="4" spans="2:12" ht="15" customHeight="1" thickBot="1" x14ac:dyDescent="0.35">
      <c r="B4" s="71" t="s">
        <v>1</v>
      </c>
      <c r="C4" s="71"/>
      <c r="D4" s="71"/>
      <c r="E4" s="71" t="s">
        <v>144</v>
      </c>
      <c r="F4" s="71"/>
      <c r="G4" s="71"/>
      <c r="H4" s="71"/>
      <c r="I4" s="110" t="s">
        <v>124</v>
      </c>
      <c r="J4" s="87"/>
      <c r="K4" s="108" t="s">
        <v>91</v>
      </c>
      <c r="L4" s="109"/>
    </row>
    <row r="5" spans="2:12" ht="15" thickBot="1" x14ac:dyDescent="0.35">
      <c r="B5" s="103" t="s">
        <v>142</v>
      </c>
      <c r="C5" s="103"/>
      <c r="D5" s="103"/>
      <c r="E5" s="23">
        <f>'C2C_COVER'!E12</f>
        <v>0</v>
      </c>
      <c r="F5" s="16"/>
      <c r="G5" s="16"/>
      <c r="H5" s="16"/>
      <c r="I5" s="54"/>
      <c r="J5" s="51"/>
      <c r="K5" s="55"/>
      <c r="L5" s="52"/>
    </row>
    <row r="6" spans="2:12" ht="15" customHeight="1" thickBot="1" x14ac:dyDescent="0.35">
      <c r="B6" s="103" t="s">
        <v>3</v>
      </c>
      <c r="C6" s="103"/>
      <c r="D6" s="103"/>
      <c r="E6" s="23">
        <f>'C2C_COVER'!E13</f>
        <v>0</v>
      </c>
      <c r="F6" s="16"/>
      <c r="G6" s="16"/>
      <c r="H6" s="16"/>
      <c r="I6" s="55"/>
      <c r="J6" s="51"/>
      <c r="K6" s="55"/>
      <c r="L6" s="52"/>
    </row>
    <row r="7" spans="2:12" ht="15" customHeight="1" thickBot="1" x14ac:dyDescent="0.35">
      <c r="B7" s="103" t="s">
        <v>5</v>
      </c>
      <c r="C7" s="103"/>
      <c r="D7" s="103"/>
      <c r="E7" s="23">
        <f>'C2C_COVER'!E14</f>
        <v>0</v>
      </c>
      <c r="F7" s="16"/>
      <c r="G7" s="16"/>
      <c r="H7" s="16"/>
      <c r="I7" s="55"/>
      <c r="J7" s="51"/>
      <c r="K7" s="55"/>
      <c r="L7" s="52"/>
    </row>
    <row r="8" spans="2:12" ht="15" thickBot="1" x14ac:dyDescent="0.35"/>
    <row r="9" spans="2:12" ht="23.25" customHeight="1" thickBot="1" x14ac:dyDescent="0.35">
      <c r="B9" s="71" t="s">
        <v>145</v>
      </c>
      <c r="C9" s="71"/>
      <c r="D9" s="71"/>
      <c r="E9" s="71"/>
      <c r="F9" s="71"/>
      <c r="G9" s="71"/>
      <c r="H9" s="71"/>
      <c r="I9" s="71"/>
      <c r="J9" s="71"/>
      <c r="K9" s="71"/>
      <c r="L9" s="71"/>
    </row>
    <row r="10" spans="2:12" ht="15" thickBot="1" x14ac:dyDescent="0.35"/>
    <row r="11" spans="2:12" ht="40.049999999999997" customHeight="1" thickBot="1" x14ac:dyDescent="0.35">
      <c r="B11" s="1" t="s">
        <v>7</v>
      </c>
      <c r="C11" s="75" t="s">
        <v>130</v>
      </c>
      <c r="D11" s="75"/>
      <c r="E11" s="75"/>
      <c r="F11" s="75"/>
      <c r="G11" s="1" t="s">
        <v>8</v>
      </c>
      <c r="H11" s="1" t="s">
        <v>136</v>
      </c>
      <c r="I11" s="1" t="s">
        <v>137</v>
      </c>
      <c r="J11" s="1" t="s">
        <v>9</v>
      </c>
      <c r="K11" s="1" t="s">
        <v>131</v>
      </c>
      <c r="L11" s="1" t="s">
        <v>91</v>
      </c>
    </row>
    <row r="12" spans="2:12" ht="16.5" customHeight="1" thickBot="1" x14ac:dyDescent="0.35">
      <c r="B12" s="2">
        <v>1</v>
      </c>
      <c r="C12" s="107"/>
      <c r="D12" s="107"/>
      <c r="E12" s="107"/>
      <c r="F12" s="107"/>
      <c r="G12" s="56"/>
      <c r="H12" s="57"/>
      <c r="I12" s="58"/>
      <c r="J12" s="59"/>
      <c r="K12" s="56"/>
      <c r="L12" s="59"/>
    </row>
    <row r="13" spans="2:12" ht="16.5" customHeight="1" thickBot="1" x14ac:dyDescent="0.35">
      <c r="B13" s="2">
        <v>2</v>
      </c>
      <c r="C13" s="107"/>
      <c r="D13" s="107"/>
      <c r="E13" s="107"/>
      <c r="F13" s="107"/>
      <c r="G13" s="56"/>
      <c r="H13" s="57"/>
      <c r="I13" s="58"/>
      <c r="J13" s="59"/>
      <c r="K13" s="56"/>
      <c r="L13" s="59"/>
    </row>
    <row r="14" spans="2:12" ht="15.75" customHeight="1" thickBot="1" x14ac:dyDescent="0.35">
      <c r="B14" s="2">
        <v>3</v>
      </c>
      <c r="C14" s="107"/>
      <c r="D14" s="107"/>
      <c r="E14" s="107"/>
      <c r="F14" s="107"/>
      <c r="G14" s="56"/>
      <c r="H14" s="57"/>
      <c r="I14" s="58"/>
      <c r="J14" s="59"/>
      <c r="K14" s="56"/>
      <c r="L14" s="59"/>
    </row>
    <row r="15" spans="2:12" ht="15" thickBot="1" x14ac:dyDescent="0.35">
      <c r="B15" s="3"/>
      <c r="C15" s="4"/>
      <c r="D15" s="4"/>
      <c r="E15" s="4"/>
      <c r="F15" s="4"/>
      <c r="G15" s="4"/>
      <c r="H15" s="4"/>
      <c r="I15" s="5"/>
      <c r="J15" s="5"/>
      <c r="K15" s="4"/>
      <c r="L15" s="4"/>
    </row>
    <row r="16" spans="2:12" ht="15.75" customHeight="1" thickBot="1" x14ac:dyDescent="0.35">
      <c r="B16" s="102" t="s">
        <v>81</v>
      </c>
      <c r="C16" s="102"/>
      <c r="D16" s="102">
        <f>C12</f>
        <v>0</v>
      </c>
      <c r="E16" s="102"/>
      <c r="F16" s="102"/>
      <c r="G16" s="102">
        <f>C13</f>
        <v>0</v>
      </c>
      <c r="H16" s="102"/>
      <c r="I16" s="102"/>
      <c r="J16" s="102">
        <f>C14</f>
        <v>0</v>
      </c>
      <c r="K16" s="102"/>
      <c r="L16" s="102"/>
    </row>
    <row r="17" spans="2:12" ht="27" customHeight="1" thickBot="1" x14ac:dyDescent="0.35">
      <c r="B17" s="102"/>
      <c r="C17" s="102"/>
      <c r="D17" s="42" t="s">
        <v>82</v>
      </c>
      <c r="E17" s="43" t="s">
        <v>12</v>
      </c>
      <c r="F17" s="69" t="s">
        <v>13</v>
      </c>
      <c r="G17" s="44" t="s">
        <v>82</v>
      </c>
      <c r="H17" s="45" t="s">
        <v>12</v>
      </c>
      <c r="I17" s="69" t="s">
        <v>13</v>
      </c>
      <c r="J17" s="46" t="s">
        <v>82</v>
      </c>
      <c r="K17" s="46" t="s">
        <v>12</v>
      </c>
      <c r="L17" s="69" t="s">
        <v>13</v>
      </c>
    </row>
    <row r="18" spans="2:12" ht="72" customHeight="1" thickBot="1" x14ac:dyDescent="0.35">
      <c r="B18" s="106" t="s">
        <v>138</v>
      </c>
      <c r="C18" s="106"/>
      <c r="D18" s="9">
        <f>K12</f>
        <v>0</v>
      </c>
      <c r="E18" s="60"/>
      <c r="F18" s="15">
        <v>0</v>
      </c>
      <c r="G18" s="9">
        <f>K13</f>
        <v>0</v>
      </c>
      <c r="H18" s="60"/>
      <c r="I18" s="15">
        <v>0</v>
      </c>
      <c r="J18" s="9">
        <f>K14</f>
        <v>0</v>
      </c>
      <c r="K18" s="60"/>
      <c r="L18" s="15">
        <v>0</v>
      </c>
    </row>
    <row r="19" spans="2:12" ht="37.049999999999997" customHeight="1" thickBot="1" x14ac:dyDescent="0.35">
      <c r="B19" s="106" t="s">
        <v>139</v>
      </c>
      <c r="C19" s="106"/>
      <c r="D19" s="61"/>
      <c r="E19" s="62"/>
      <c r="F19" s="63"/>
      <c r="G19" s="64"/>
      <c r="H19" s="65"/>
      <c r="I19" s="63"/>
      <c r="J19" s="61"/>
      <c r="K19" s="60"/>
      <c r="L19" s="63"/>
    </row>
    <row r="20" spans="2:12" ht="37.049999999999997" customHeight="1" thickBot="1" x14ac:dyDescent="0.35">
      <c r="B20" s="106"/>
      <c r="C20" s="106"/>
      <c r="D20" s="61"/>
      <c r="E20" s="66"/>
      <c r="F20" s="67"/>
      <c r="G20" s="66"/>
      <c r="H20" s="66"/>
      <c r="I20" s="67"/>
      <c r="J20" s="61"/>
      <c r="K20" s="66"/>
      <c r="L20" s="67"/>
    </row>
    <row r="21" spans="2:12" ht="17.25" customHeight="1" thickBot="1" x14ac:dyDescent="0.35">
      <c r="B21" s="104" t="s">
        <v>80</v>
      </c>
      <c r="C21" s="105"/>
      <c r="D21" s="8"/>
      <c r="E21" s="9">
        <f>E18+E19+E20</f>
        <v>0</v>
      </c>
      <c r="F21" s="7"/>
      <c r="G21" s="10"/>
      <c r="H21" s="6">
        <f>H18+H19+H20</f>
        <v>0</v>
      </c>
      <c r="I21" s="7"/>
      <c r="J21" s="7"/>
      <c r="K21" s="6">
        <f>K18+K19+K20</f>
        <v>0</v>
      </c>
      <c r="L21" s="7"/>
    </row>
  </sheetData>
  <sheetProtection sheet="1" objects="1" scenarios="1"/>
  <mergeCells count="20">
    <mergeCell ref="B2:L2"/>
    <mergeCell ref="B4:D4"/>
    <mergeCell ref="E4:H4"/>
    <mergeCell ref="K4:L4"/>
    <mergeCell ref="I4:J4"/>
    <mergeCell ref="D16:F16"/>
    <mergeCell ref="G16:I16"/>
    <mergeCell ref="J16:L16"/>
    <mergeCell ref="B5:D5"/>
    <mergeCell ref="B21:C21"/>
    <mergeCell ref="B6:D6"/>
    <mergeCell ref="B7:D7"/>
    <mergeCell ref="B18:C18"/>
    <mergeCell ref="B19:C20"/>
    <mergeCell ref="B9:L9"/>
    <mergeCell ref="C11:F11"/>
    <mergeCell ref="C12:F12"/>
    <mergeCell ref="C13:F13"/>
    <mergeCell ref="C14:F14"/>
    <mergeCell ref="B16:C17"/>
  </mergeCells>
  <phoneticPr fontId="7" type="noConversion"/>
  <conditionalFormatting sqref="E18">
    <cfRule type="expression" dxfId="43" priority="58">
      <formula>IF($D$18&lt;&gt;$I$5, E18&gt;2)</formula>
    </cfRule>
  </conditionalFormatting>
  <conditionalFormatting sqref="E19">
    <cfRule type="expression" dxfId="42" priority="57">
      <formula>IF($D$19&lt;&gt;$I$5, E19&gt;2)</formula>
    </cfRule>
  </conditionalFormatting>
  <conditionalFormatting sqref="E20">
    <cfRule type="expression" dxfId="41" priority="56">
      <formula>IF($D$20&lt;&gt;$I$5, E20&gt;2)</formula>
    </cfRule>
  </conditionalFormatting>
  <conditionalFormatting sqref="F18">
    <cfRule type="expression" dxfId="40" priority="25">
      <formula>IF($G$12="Online",$F$18&gt;0)</formula>
    </cfRule>
  </conditionalFormatting>
  <conditionalFormatting sqref="F19">
    <cfRule type="expression" dxfId="39" priority="24">
      <formula>IF($G$12="Online",$F$19&gt;0)</formula>
    </cfRule>
  </conditionalFormatting>
  <conditionalFormatting sqref="F20">
    <cfRule type="expression" dxfId="38" priority="23">
      <formula>IF($G$12="Online",$F$20&gt;0)</formula>
    </cfRule>
  </conditionalFormatting>
  <conditionalFormatting sqref="G12">
    <cfRule type="expression" dxfId="37" priority="26">
      <formula>IF($G$14="Online", $G$12="Online")</formula>
    </cfRule>
    <cfRule type="expression" dxfId="36" priority="27">
      <formula>IF($G$13="Online",$G$12="Online")</formula>
    </cfRule>
  </conditionalFormatting>
  <conditionalFormatting sqref="G13">
    <cfRule type="expression" dxfId="35" priority="28">
      <formula>IF($G$14="Online",$G$13="Online")</formula>
    </cfRule>
    <cfRule type="expression" dxfId="34" priority="29">
      <formula>IF($G$12="Online",$G$13="Online")</formula>
    </cfRule>
  </conditionalFormatting>
  <conditionalFormatting sqref="G14">
    <cfRule type="expression" dxfId="33" priority="30">
      <formula>IF($G$13="Online",$G$14="Online")</formula>
    </cfRule>
    <cfRule type="expression" dxfId="32" priority="31">
      <formula>IF($G$12="Online",$G$14="Online")</formula>
    </cfRule>
  </conditionalFormatting>
  <conditionalFormatting sqref="H18">
    <cfRule type="expression" dxfId="31" priority="55">
      <formula>IF($G$18&lt;&gt;$I$5, H18&gt;2)</formula>
    </cfRule>
  </conditionalFormatting>
  <conditionalFormatting sqref="H19">
    <cfRule type="expression" dxfId="30" priority="54">
      <formula>IF($G$19&lt;&gt;$I$5, H19&gt;2)</formula>
    </cfRule>
  </conditionalFormatting>
  <conditionalFormatting sqref="H20">
    <cfRule type="expression" dxfId="29" priority="53">
      <formula>IF($G$20&lt;&gt;$I$5,H20&gt;2)</formula>
    </cfRule>
  </conditionalFormatting>
  <conditionalFormatting sqref="I18">
    <cfRule type="expression" dxfId="28" priority="22">
      <formula>IF($G$13="Online",$I$18&gt;0)</formula>
    </cfRule>
  </conditionalFormatting>
  <conditionalFormatting sqref="I19">
    <cfRule type="expression" dxfId="27" priority="21">
      <formula>IF($G$13="Online", $I$19&gt;0)</formula>
    </cfRule>
  </conditionalFormatting>
  <conditionalFormatting sqref="I20">
    <cfRule type="expression" dxfId="26" priority="20">
      <formula>IF($G$13="Online",$I$20&gt;0)</formula>
    </cfRule>
  </conditionalFormatting>
  <conditionalFormatting sqref="J12">
    <cfRule type="expression" dxfId="25" priority="48">
      <formula>IF($G$12="Online", J12&gt;1)</formula>
    </cfRule>
  </conditionalFormatting>
  <conditionalFormatting sqref="J14">
    <cfRule type="expression" dxfId="24" priority="49">
      <formula>"IF($G$14=""Online"", J14&gt;1)"</formula>
    </cfRule>
  </conditionalFormatting>
  <conditionalFormatting sqref="K5">
    <cfRule type="expression" dxfId="23" priority="36">
      <formula>IF($K$5=$K$7,$K$5=$K$5)</formula>
    </cfRule>
    <cfRule type="expression" dxfId="22" priority="37">
      <formula>IF($K$5=$K$6, $K$5=$K$5)</formula>
    </cfRule>
  </conditionalFormatting>
  <conditionalFormatting sqref="K6">
    <cfRule type="expression" dxfId="21" priority="34">
      <formula>IF($K$6=$K$7,$K$6=$K$6)</formula>
    </cfRule>
    <cfRule type="expression" dxfId="20" priority="35">
      <formula>IF($K$6=$K$5,$K$6=$K$6)</formula>
    </cfRule>
  </conditionalFormatting>
  <conditionalFormatting sqref="K7">
    <cfRule type="expression" dxfId="19" priority="32">
      <formula>IF($K$7=$K$6,$K$7=$K$7)</formula>
    </cfRule>
    <cfRule type="expression" dxfId="18" priority="33">
      <formula>IF($K$7=$K$5,$K$7=$K$7)</formula>
    </cfRule>
  </conditionalFormatting>
  <conditionalFormatting sqref="K18">
    <cfRule type="expression" dxfId="17" priority="52">
      <formula>IF($J$18&lt;&gt;$I$5, K18&gt;2)</formula>
    </cfRule>
  </conditionalFormatting>
  <conditionalFormatting sqref="K19">
    <cfRule type="expression" dxfId="16" priority="51">
      <formula>IF($J$19&lt;&gt;$I$5, K19&gt;2)</formula>
    </cfRule>
  </conditionalFormatting>
  <conditionalFormatting sqref="K20">
    <cfRule type="expression" dxfId="15" priority="50">
      <formula>IF($J$20&lt;&gt;$I$5, K20&gt;2)</formula>
    </cfRule>
  </conditionalFormatting>
  <conditionalFormatting sqref="L18">
    <cfRule type="expression" dxfId="14" priority="19">
      <formula>IF($G$14="Online",$L$18&gt;0)</formula>
    </cfRule>
  </conditionalFormatting>
  <conditionalFormatting sqref="L19">
    <cfRule type="expression" dxfId="13" priority="18">
      <formula>IF($G$14="Online",$L$19&gt;0)</formula>
    </cfRule>
  </conditionalFormatting>
  <conditionalFormatting sqref="L20">
    <cfRule type="expression" dxfId="12" priority="17">
      <formula>IF($G$14="Online",$L$20&gt;0)</formula>
    </cfRule>
  </conditionalFormatting>
  <conditionalFormatting sqref="K12:K14">
    <cfRule type="expression" dxfId="11" priority="16">
      <formula>IF($G$12="Incoming",$K$12&lt;&gt;$I$5)</formula>
    </cfRule>
    <cfRule type="expression" dxfId="10" priority="13">
      <formula>IF($G$12="Outgoing",$K$12=$I$5)</formula>
    </cfRule>
  </conditionalFormatting>
  <conditionalFormatting sqref="K12">
    <cfRule type="expression" dxfId="9" priority="10">
      <formula>IF($G$12="Online", $K$12&lt;&gt;$I$5)</formula>
    </cfRule>
  </conditionalFormatting>
  <conditionalFormatting sqref="K13">
    <cfRule type="expression" dxfId="8" priority="9">
      <formula>IF($G$13="Online",$K$13&lt;&gt;$I$5)</formula>
    </cfRule>
  </conditionalFormatting>
  <conditionalFormatting sqref="K14">
    <cfRule type="expression" dxfId="7" priority="8">
      <formula>IF($G$14="Online",$K$14&lt;&gt;$I$5)</formula>
    </cfRule>
  </conditionalFormatting>
  <conditionalFormatting sqref="E21">
    <cfRule type="cellIs" dxfId="6" priority="7" operator="greaterThan">
      <formula>8</formula>
    </cfRule>
  </conditionalFormatting>
  <conditionalFormatting sqref="H21">
    <cfRule type="cellIs" dxfId="5" priority="6" operator="greaterThan">
      <formula>8</formula>
    </cfRule>
  </conditionalFormatting>
  <conditionalFormatting sqref="K21">
    <cfRule type="cellIs" dxfId="4" priority="5" operator="greaterThan">
      <formula>8</formula>
    </cfRule>
  </conditionalFormatting>
  <conditionalFormatting sqref="E5:E7">
    <cfRule type="cellIs" dxfId="3" priority="4" operator="equal">
      <formula>0</formula>
    </cfRule>
  </conditionalFormatting>
  <conditionalFormatting sqref="D18">
    <cfRule type="cellIs" dxfId="2" priority="3" operator="equal">
      <formula>0</formula>
    </cfRule>
  </conditionalFormatting>
  <conditionalFormatting sqref="G18">
    <cfRule type="cellIs" dxfId="1" priority="2" operator="equal">
      <formula>0</formula>
    </cfRule>
  </conditionalFormatting>
  <conditionalFormatting sqref="J18">
    <cfRule type="cellIs" dxfId="0" priority="1" operator="equal">
      <formula>0</formula>
    </cfRule>
  </conditionalFormatting>
  <dataValidations xWindow="966" yWindow="586" count="5">
    <dataValidation showInputMessage="1" showErrorMessage="1" sqref="G15" xr:uid="{00000000-0002-0000-0000-000000000000}"/>
    <dataValidation type="list" allowBlank="1" showInputMessage="1" showErrorMessage="1" sqref="D19:D20 G19:G20 J19:J20" xr:uid="{409A0FFE-8281-4F5A-8D54-AC9AF22849FA}">
      <formula1>$I$5:$I$7</formula1>
    </dataValidation>
    <dataValidation type="list" allowBlank="1" showInputMessage="1" showErrorMessage="1" error="Please select from the provided list!" sqref="L12:L14" xr:uid="{236BD92A-59AA-428F-B6A8-1C73681DF4FC}">
      <formula1>$K$5:$K$7</formula1>
    </dataValidation>
    <dataValidation type="whole" allowBlank="1" showInputMessage="1" showErrorMessage="1" promptTitle="Conditions" prompt="In case of Online event, allowed duration is 1 day._x000a_In case of Incoming/Outgoing event, allowed duration is 2-5 days." sqref="J12:J14" xr:uid="{575732AB-8959-4E59-95E4-B04DA85B2DD1}">
      <formula1>1</formula1>
      <formula2>5</formula2>
    </dataValidation>
    <dataValidation type="list" allowBlank="1" showInputMessage="1" showErrorMessage="1" promptTitle="Conditions:" prompt="Incoming type of the event - only Main Beneficiary can be selected as the location of the event._x000a__x000a_Outgoing type of the event - only Peer(s) can be selected as the location of the event._x000a__x000a_Online type of the event - only Main Beneficiary can be selected." sqref="K12:K14" xr:uid="{3DFB65B1-2B7B-434D-880A-F9EBD1B0E367}">
      <formula1>$I$5:$I$7</formula1>
    </dataValidation>
  </dataValidations>
  <hyperlinks>
    <hyperlink ref="F17" r:id="rId1" xr:uid="{00000000-0004-0000-0000-000000000000}"/>
    <hyperlink ref="I17" r:id="rId2" xr:uid="{00000000-0004-0000-0000-000001000000}"/>
    <hyperlink ref="L17" r:id="rId3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fitToHeight="0" orientation="landscape" r:id="rId4"/>
  <headerFooter>
    <oddHeader>&amp;L&amp;G&amp;R&amp;G</oddHeader>
  </headerFooter>
  <legacyDrawingHF r:id="rId5"/>
  <extLst>
    <ext xmlns:x14="http://schemas.microsoft.com/office/spreadsheetml/2009/9/main" uri="{CCE6A557-97BC-4b89-ADB6-D9C93CAAB3DF}">
      <x14:dataValidations xmlns:xm="http://schemas.microsoft.com/office/excel/2006/main" xWindow="966" yWindow="586" count="5">
        <x14:dataValidation type="list" allowBlank="1" showInputMessage="1" showErrorMessage="1" xr:uid="{00000000-0002-0000-0000-000003000000}">
          <x14:formula1>
            <xm:f>Info_UnitCost!$B$2:$B$28</xm:f>
          </x14:formula1>
          <xm:sqref>K5:K7</xm:sqref>
        </x14:dataValidation>
        <x14:dataValidation type="list" allowBlank="1" showInputMessage="1" showErrorMessage="1" xr:uid="{00000000-0002-0000-0000-000005000000}">
          <x14:formula1>
            <xm:f>Info_UnitCost!$I$2:$I$6</xm:f>
          </x14:formula1>
          <xm:sqref>K18:K20 E18:E20 H18:H20</xm:sqref>
        </x14:dataValidation>
        <x14:dataValidation type="list" allowBlank="1" showInputMessage="1" showErrorMessage="1" xr:uid="{4D552DD4-36C3-47F1-A1A4-6444A496D949}">
          <x14:formula1>
            <xm:f>Info_UnitCost!$K$2:$K$3</xm:f>
          </x14:formula1>
          <xm:sqref>I12:I14</xm:sqref>
        </x14:dataValidation>
        <x14:dataValidation type="list" showInputMessage="1" showErrorMessage="1" promptTitle="Condition:" prompt="Only Online cannot be selected. _x000a__x000a_Up to 1 Online event can be a organised as follow-up for the Outgoing or Incoming (onsite) event." xr:uid="{AE1E5B19-18C0-4828-A407-73DEB2BEF9EE}">
          <x14:formula1>
            <xm:f>Info_UnitCost!$A$2:$A$5</xm:f>
          </x14:formula1>
          <xm:sqref>G12:G14</xm:sqref>
        </x14:dataValidation>
        <x14:dataValidation type="list" allowBlank="1" showInputMessage="1" showErrorMessage="1" promptTitle="Condition" prompt="All events must be completed within 5 months of approval of the exchange. Last event cannot be scheduled more than 5 months after the first one in the case of a series." xr:uid="{84A60F8D-3332-4545-9032-591B40E3596A}">
          <x14:formula1>
            <xm:f>Info_UnitCost!$J$2:$J$13</xm:f>
          </x14:formula1>
          <xm:sqref>H12:H14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59"/>
  <sheetViews>
    <sheetView showGridLines="0" view="pageLayout" zoomScaleNormal="100" workbookViewId="0">
      <selection activeCell="K8" sqref="K8"/>
    </sheetView>
  </sheetViews>
  <sheetFormatPr defaultRowHeight="14.4" x14ac:dyDescent="0.3"/>
  <cols>
    <col min="1" max="1" width="0.77734375" customWidth="1"/>
    <col min="2" max="5" width="9.77734375" customWidth="1"/>
    <col min="6" max="6" width="10.44140625" customWidth="1"/>
    <col min="7" max="7" width="7.44140625" customWidth="1"/>
    <col min="8" max="8" width="12.21875" customWidth="1"/>
    <col min="9" max="9" width="16.77734375" customWidth="1"/>
    <col min="10" max="12" width="16.21875" customWidth="1"/>
    <col min="13" max="13" width="8" hidden="1" customWidth="1"/>
    <col min="14" max="14" width="8.77734375" hidden="1" customWidth="1"/>
  </cols>
  <sheetData>
    <row r="1" spans="2:14" ht="3.6" customHeight="1" x14ac:dyDescent="0.3"/>
    <row r="2" spans="2:14" ht="15" thickBot="1" x14ac:dyDescent="0.35"/>
    <row r="3" spans="2:14" ht="21.75" customHeight="1" thickBot="1" x14ac:dyDescent="0.35">
      <c r="B3" s="71" t="s">
        <v>14</v>
      </c>
      <c r="C3" s="71"/>
      <c r="D3" s="71"/>
      <c r="E3" s="71"/>
      <c r="F3" s="71"/>
      <c r="G3" s="71"/>
      <c r="H3" s="71"/>
      <c r="I3" s="124">
        <f>'C2C_INFO'!E5</f>
        <v>0</v>
      </c>
      <c r="J3" s="124"/>
      <c r="K3" s="124"/>
      <c r="L3" s="124"/>
    </row>
    <row r="4" spans="2:14" ht="14.25" customHeight="1" thickBot="1" x14ac:dyDescent="0.35"/>
    <row r="5" spans="2:14" ht="15" thickBot="1" x14ac:dyDescent="0.35">
      <c r="B5" s="72" t="s">
        <v>15</v>
      </c>
      <c r="C5" s="92"/>
      <c r="D5" s="92"/>
      <c r="E5" s="93"/>
      <c r="F5" s="17" t="s">
        <v>97</v>
      </c>
      <c r="G5" s="75" t="s">
        <v>16</v>
      </c>
      <c r="H5" s="75"/>
      <c r="I5" s="1" t="s">
        <v>17</v>
      </c>
      <c r="J5" s="1" t="s">
        <v>18</v>
      </c>
      <c r="K5" s="1" t="s">
        <v>19</v>
      </c>
      <c r="L5" s="11" t="s">
        <v>20</v>
      </c>
    </row>
    <row r="6" spans="2:14" ht="15" customHeight="1" thickBot="1" x14ac:dyDescent="0.35">
      <c r="B6" s="111">
        <f>'C2C_INFO'!C12</f>
        <v>0</v>
      </c>
      <c r="C6" s="112"/>
      <c r="D6" s="112"/>
      <c r="E6" s="113"/>
      <c r="F6" s="120">
        <f>VLOOKUP('C2C_INFO'!I5,'C2C_INFO'!D18:F20,2, FALSE)</f>
        <v>0</v>
      </c>
      <c r="G6" s="28" t="s">
        <v>21</v>
      </c>
      <c r="H6" s="29"/>
      <c r="I6" s="30" t="s">
        <v>24</v>
      </c>
      <c r="J6" s="31">
        <v>0</v>
      </c>
      <c r="K6" s="31">
        <v>0</v>
      </c>
      <c r="L6" s="32">
        <f>J6*K6</f>
        <v>0</v>
      </c>
    </row>
    <row r="7" spans="2:14" ht="15" thickBot="1" x14ac:dyDescent="0.35">
      <c r="B7" s="114"/>
      <c r="C7" s="115"/>
      <c r="D7" s="115"/>
      <c r="E7" s="116"/>
      <c r="F7" s="121"/>
      <c r="G7" s="28" t="s">
        <v>22</v>
      </c>
      <c r="H7" s="29"/>
      <c r="I7" s="33" t="s">
        <v>105</v>
      </c>
      <c r="J7" s="34">
        <f>IF('C2C_INFO'!G12="Online",0,VLOOKUP('C2C_INFO'!I5,'C2C_INFO'!D18:F20, 3,FALSE))</f>
        <v>0</v>
      </c>
      <c r="K7" s="34" cm="1">
        <f t="array" ref="K7">_xlfn.IFS('C2C_INFO'!I5='C2C_INFO'!D18,0, J7&lt;=50,0, AND(J7&lt;Info_UnitCost!F2, 'C2C_INFO'!K5='C2C_INFO'!L12), VLOOKUP('C2C_INFO'!K5,Info_UnitCost!B2:E28,4,FALSE), AND(J7&lt;Info_UnitCost!F2, 'C2C_INFO'!K5&lt;&gt;'C2C_INFO'!L12), (VLOOKUP('C2C_INFO'!K5,Info_UnitCost!B2:E28,4,FALSE)+VLOOKUP('C2C_INFO'!L12,Info_UnitCost!B2:E28,4,FALSE)), J7&lt;=Info_UnitCost!G2,Info_UnitCost!H2, J7&lt;Info_UnitCost!G2,Info_UnitCost!H2, J7&lt;=Info_UnitCost!G3,Info_UnitCost!H3, J7&lt;=Info_UnitCost!G4,Info_UnitCost!H4, J7&lt;=Info_UnitCost!G5,Info_UnitCost!H5, J7&lt;=Info_UnitCost!G6,Info_UnitCost!H6, J7&lt;=Info_UnitCost!G7,Info_UnitCost!H7, J7&lt;=Info_UnitCost!G8,Info_UnitCost!H8, J7&lt;=Info_UnitCost!G9,Info_UnitCost!H9, J7&lt;=Info_UnitCost!G10,Info_UnitCost!H10, J7&lt;=Info_UnitCost!G11,Info_UnitCost!H11, J7&lt;=Info_UnitCost!G12,Info_UnitCost!H12, J7&gt;=Info_UnitCost!F13,Info_UnitCost!H13)</f>
        <v>0</v>
      </c>
      <c r="L7" s="32">
        <f>K7*F6</f>
        <v>0</v>
      </c>
      <c r="M7" t="b">
        <f t="array" ref="M7">IF(AND('C2C_INFO'!K5:L5='C2C_INFO'!K12, 'C2C_BUDGET'!J7&lt;400), TRUE)</f>
        <v>1</v>
      </c>
      <c r="N7" t="b">
        <f t="array" ref="N7">IF(AND(NOT('C2C_INFO'!K5:L5='C2C_INFO'!K12),'C2C_BUDGET'!J7&gt;400), TRUE)</f>
        <v>0</v>
      </c>
    </row>
    <row r="8" spans="2:14" ht="15" thickBot="1" x14ac:dyDescent="0.35">
      <c r="B8" s="114"/>
      <c r="C8" s="115"/>
      <c r="D8" s="115"/>
      <c r="E8" s="116"/>
      <c r="F8" s="121"/>
      <c r="G8" s="28" t="s">
        <v>23</v>
      </c>
      <c r="H8" s="29"/>
      <c r="I8" s="30" t="s">
        <v>24</v>
      </c>
      <c r="J8" s="31">
        <f>IF('C2C_INFO'!G12="Online",0, IF('C2C_INFO'!I5='C2C_INFO'!D18,0,'C2C_INFO'!J12))*F6+IF(AND('C2C_INFO'!G12&lt;&gt;"Online",'C2C_INFO'!I5&lt;&gt;'C2C_INFO'!D18),(1*F6),0)</f>
        <v>0</v>
      </c>
      <c r="K8" s="34">
        <f>IF(AND('C2C_INFO'!G12&lt;&gt;"Online",'C2C_INFO'!K5&lt;&gt;'C2C_INFO'!L12), VLOOKUP('C2C_INFO'!L12,Info_UnitCost!B2:C28,2, FALSE),0)</f>
        <v>0</v>
      </c>
      <c r="L8" s="32">
        <f>J8*K8</f>
        <v>0</v>
      </c>
    </row>
    <row r="9" spans="2:14" ht="15" thickBot="1" x14ac:dyDescent="0.35">
      <c r="B9" s="117"/>
      <c r="C9" s="118"/>
      <c r="D9" s="118"/>
      <c r="E9" s="119"/>
      <c r="F9" s="122"/>
      <c r="G9" s="35" t="s">
        <v>25</v>
      </c>
      <c r="H9" s="36"/>
      <c r="I9" s="36"/>
      <c r="J9" s="36"/>
      <c r="K9" s="37"/>
      <c r="L9" s="38">
        <f>SUM(L6:L8)</f>
        <v>0</v>
      </c>
    </row>
    <row r="10" spans="2:14" ht="15" customHeight="1" thickBot="1" x14ac:dyDescent="0.35">
      <c r="B10" s="111">
        <f>'C2C_INFO'!C13</f>
        <v>0</v>
      </c>
      <c r="C10" s="112"/>
      <c r="D10" s="112"/>
      <c r="E10" s="113"/>
      <c r="F10" s="120">
        <f>VLOOKUP('C2C_INFO'!I5,'C2C_INFO'!G18:I20,2, FALSE)</f>
        <v>0</v>
      </c>
      <c r="G10" s="28" t="s">
        <v>21</v>
      </c>
      <c r="H10" s="29"/>
      <c r="I10" s="30" t="s">
        <v>24</v>
      </c>
      <c r="J10" s="31">
        <v>0</v>
      </c>
      <c r="K10" s="31">
        <v>0</v>
      </c>
      <c r="L10" s="32">
        <f>J10*K10</f>
        <v>0</v>
      </c>
    </row>
    <row r="11" spans="2:14" ht="15" thickBot="1" x14ac:dyDescent="0.35">
      <c r="B11" s="114"/>
      <c r="C11" s="115"/>
      <c r="D11" s="115"/>
      <c r="E11" s="116"/>
      <c r="F11" s="121"/>
      <c r="G11" s="28" t="s">
        <v>22</v>
      </c>
      <c r="H11" s="29"/>
      <c r="I11" s="33" t="s">
        <v>105</v>
      </c>
      <c r="J11" s="34">
        <f>IF('C2C_INFO'!G13="Online",0,VLOOKUP('C2C_INFO'!I5,'C2C_INFO'!G18:I20, 3,FALSE))</f>
        <v>0</v>
      </c>
      <c r="K11" s="34" cm="1">
        <f t="array" ref="K11">_xlfn.IFS('C2C_INFO'!I5='C2C_INFO'!G18,0, J11&lt;=50,0, AND(J11&lt;Info_UnitCost!F2, 'C2C_INFO'!K5='C2C_INFO'!L13), VLOOKUP('C2C_INFO'!K5,Info_UnitCost!B2:E28,4,FALSE), AND(J11&lt;Info_UnitCost!F2, 'C2C_INFO'!K5&lt;&gt;'C2C_INFO'!L13), (VLOOKUP('C2C_INFO'!K5,Info_UnitCost!B2:E28,4,FALSE)+VLOOKUP('C2C_INFO'!L13,Info_UnitCost!B2:E28,4,FALSE)), J11&lt;=Info_UnitCost!F2,Info_UnitCost!H2, J11&lt;Info_UnitCost!G2,Info_UnitCost!H2, J11&lt;=Info_UnitCost!G3,Info_UnitCost!H3, J11&lt;=Info_UnitCost!G4,Info_UnitCost!H4, J11&lt;=Info_UnitCost!G5,Info_UnitCost!H5, J11&lt;=Info_UnitCost!G6,Info_UnitCost!H6, J11&lt;=Info_UnitCost!G7,Info_UnitCost!H7, J11&lt;=Info_UnitCost!G8,Info_UnitCost!H8, J11&lt;=Info_UnitCost!G9,Info_UnitCost!H9, J11&lt;=Info_UnitCost!G10,Info_UnitCost!H10, J11&lt;=Info_UnitCost!G11,Info_UnitCost!H11, J11&lt;=Info_UnitCost!G12,Info_UnitCost!H12, J11&gt;=Info_UnitCost!F13,Info_UnitCost!H13)</f>
        <v>0</v>
      </c>
      <c r="L11" s="39">
        <f>K11*F10</f>
        <v>0</v>
      </c>
      <c r="M11" t="b">
        <f t="array" ref="M11">IF(AND('C2C_INFO'!K5:L5='C2C_INFO'!K13, 'C2C_BUDGET'!J11&lt;400), TRUE)</f>
        <v>1</v>
      </c>
      <c r="N11" t="b">
        <f t="array" ref="N11">IF(AND(NOT('C2C_INFO'!K5:L5='C2C_INFO'!K13),'C2C_BUDGET'!J11&gt;400), TRUE)</f>
        <v>0</v>
      </c>
    </row>
    <row r="12" spans="2:14" ht="15" thickBot="1" x14ac:dyDescent="0.35">
      <c r="B12" s="114"/>
      <c r="C12" s="115"/>
      <c r="D12" s="115"/>
      <c r="E12" s="116"/>
      <c r="F12" s="121"/>
      <c r="G12" s="28" t="s">
        <v>23</v>
      </c>
      <c r="H12" s="29"/>
      <c r="I12" s="30" t="s">
        <v>24</v>
      </c>
      <c r="J12" s="31">
        <f>IF('C2C_INFO'!G13="Online",0, IF('C2C_INFO'!I5='C2C_INFO'!G18,0,'C2C_INFO'!J13))*F10+IF(AND('C2C_INFO'!G13&lt;&gt;"Online",'C2C_INFO'!I5&lt;&gt;'C2C_INFO'!G18),(1*F10),0)</f>
        <v>0</v>
      </c>
      <c r="K12" s="34">
        <f>IF(AND('C2C_INFO'!G13&lt;&gt;"Online",'C2C_INFO'!K5&lt;&gt;'C2C_INFO'!L13), VLOOKUP('C2C_INFO'!L13,Info_UnitCost!B2:C28,2, FALSE),0)</f>
        <v>0</v>
      </c>
      <c r="L12" s="32">
        <f>J12*K12</f>
        <v>0</v>
      </c>
    </row>
    <row r="13" spans="2:14" ht="15" thickBot="1" x14ac:dyDescent="0.35">
      <c r="B13" s="117"/>
      <c r="C13" s="118"/>
      <c r="D13" s="118"/>
      <c r="E13" s="119"/>
      <c r="F13" s="122"/>
      <c r="G13" s="35" t="s">
        <v>25</v>
      </c>
      <c r="H13" s="36"/>
      <c r="I13" s="36"/>
      <c r="J13" s="36"/>
      <c r="K13" s="37"/>
      <c r="L13" s="38">
        <f>SUM(L10:L12)</f>
        <v>0</v>
      </c>
    </row>
    <row r="14" spans="2:14" ht="15" customHeight="1" thickBot="1" x14ac:dyDescent="0.35">
      <c r="B14" s="111">
        <f>'C2C_INFO'!C14</f>
        <v>0</v>
      </c>
      <c r="C14" s="112"/>
      <c r="D14" s="112"/>
      <c r="E14" s="113"/>
      <c r="F14" s="120">
        <f>VLOOKUP('C2C_INFO'!I5, 'C2C_INFO'!J18:L20,2, FALSE)</f>
        <v>0</v>
      </c>
      <c r="G14" s="28" t="s">
        <v>21</v>
      </c>
      <c r="H14" s="29"/>
      <c r="I14" s="30" t="s">
        <v>24</v>
      </c>
      <c r="J14" s="31">
        <v>0</v>
      </c>
      <c r="K14" s="31">
        <v>0</v>
      </c>
      <c r="L14" s="32">
        <f>J14*K14</f>
        <v>0</v>
      </c>
    </row>
    <row r="15" spans="2:14" ht="15" thickBot="1" x14ac:dyDescent="0.35">
      <c r="B15" s="114"/>
      <c r="C15" s="115"/>
      <c r="D15" s="115"/>
      <c r="E15" s="116"/>
      <c r="F15" s="121"/>
      <c r="G15" s="28" t="s">
        <v>22</v>
      </c>
      <c r="H15" s="29"/>
      <c r="I15" s="33" t="s">
        <v>105</v>
      </c>
      <c r="J15" s="34">
        <f>IF('C2C_INFO'!G14="Online",0,VLOOKUP('C2C_INFO'!I5,'C2C_INFO'!J18:L20, 3,FALSE))</f>
        <v>0</v>
      </c>
      <c r="K15" s="34" cm="1">
        <f t="array" ref="K15">_xlfn.IFS('C2C_INFO'!I5='C2C_INFO'!J18,0, J15&lt;=50,0, AND(J15&lt;Info_UnitCost!F2, 'C2C_INFO'!K5='C2C_INFO'!L14), VLOOKUP('C2C_INFO'!K5,Info_UnitCost!B2:E28,4,FALSE), AND(J15&lt;Info_UnitCost!F2, 'C2C_INFO'!K5&lt;&gt;'C2C_INFO'!L14), (VLOOKUP('C2C_INFO'!K5,Info_UnitCost!B2:E28,4,FALSE)+VLOOKUP('C2C_INFO'!L14,Info_UnitCost!B2:E28,4,FALSE)), J15&lt;Info_UnitCost!G2,Info_UnitCost!H2, J15&lt;=Info_UnitCost!G3,Info_UnitCost!H3, J15&lt;=Info_UnitCost!G4,Info_UnitCost!H4, J15&lt;=Info_UnitCost!G5,Info_UnitCost!H5, J15&lt;=Info_UnitCost!G6,Info_UnitCost!H6, J15&lt;=Info_UnitCost!G7,Info_UnitCost!H7, J15&lt;=Info_UnitCost!G8,Info_UnitCost!H8, J15&lt;=Info_UnitCost!G9,Info_UnitCost!H9, J15&lt;=Info_UnitCost!G10,Info_UnitCost!H10, J15&lt;=Info_UnitCost!G11,Info_UnitCost!H11, J15&lt;=Info_UnitCost!G12,Info_UnitCost!H12, J15&gt;=Info_UnitCost!F13,Info_UnitCost!H13)</f>
        <v>0</v>
      </c>
      <c r="L15" s="32">
        <f>K15*F14</f>
        <v>0</v>
      </c>
      <c r="M15" t="b">
        <f t="array" ref="M15">IF(AND('C2C_INFO'!K7:L7='C2C_INFO'!K14, 'C2C_BUDGET'!J15&lt;400), TRUE)</f>
        <v>1</v>
      </c>
      <c r="N15" t="b">
        <f t="array" ref="N15">IF(AND(NOT('C2C_INFO'!K7:L7='C2C_INFO'!K14),'C2C_BUDGET'!J15&gt;400), TRUE)</f>
        <v>0</v>
      </c>
    </row>
    <row r="16" spans="2:14" ht="15" thickBot="1" x14ac:dyDescent="0.35">
      <c r="B16" s="114"/>
      <c r="C16" s="115"/>
      <c r="D16" s="115"/>
      <c r="E16" s="116"/>
      <c r="F16" s="121"/>
      <c r="G16" s="28" t="s">
        <v>23</v>
      </c>
      <c r="H16" s="29"/>
      <c r="I16" s="30" t="s">
        <v>24</v>
      </c>
      <c r="J16" s="34">
        <f>IF('C2C_INFO'!G14="Online",0, IF('C2C_INFO'!I5='C2C_INFO'!J18,0,'C2C_INFO'!J14))*F14+IF(AND('C2C_INFO'!G14&lt;&gt;"Online",'C2C_INFO'!I5&lt;&gt;'C2C_INFO'!J18),(1*F14),0)</f>
        <v>0</v>
      </c>
      <c r="K16" s="34">
        <f>IF(AND('C2C_INFO'!G14&lt;&gt;"Online",'C2C_INFO'!K5&lt;&gt;'C2C_INFO'!L14), VLOOKUP('C2C_INFO'!L14,Info_UnitCost!B2:C28,2, FALSE),0)</f>
        <v>0</v>
      </c>
      <c r="L16" s="32">
        <f>J16*K16</f>
        <v>0</v>
      </c>
    </row>
    <row r="17" spans="2:14" ht="15" thickBot="1" x14ac:dyDescent="0.35">
      <c r="B17" s="117"/>
      <c r="C17" s="118"/>
      <c r="D17" s="118"/>
      <c r="E17" s="119"/>
      <c r="F17" s="122"/>
      <c r="G17" s="35" t="s">
        <v>25</v>
      </c>
      <c r="H17" s="36"/>
      <c r="I17" s="36"/>
      <c r="J17" s="36"/>
      <c r="K17" s="37"/>
      <c r="L17" s="38">
        <f>SUM(L14:L16)</f>
        <v>0</v>
      </c>
    </row>
    <row r="18" spans="2:14" ht="15" thickBot="1" x14ac:dyDescent="0.35"/>
    <row r="19" spans="2:14" ht="25.5" customHeight="1" thickBot="1" x14ac:dyDescent="0.35">
      <c r="B19" s="71" t="s">
        <v>26</v>
      </c>
      <c r="C19" s="71"/>
      <c r="D19" s="71"/>
      <c r="E19" s="71"/>
      <c r="F19" s="71"/>
      <c r="G19" s="71"/>
      <c r="H19" s="71"/>
      <c r="I19" s="71"/>
      <c r="J19" s="71"/>
      <c r="K19" s="71"/>
      <c r="L19" s="27">
        <f>IFERROR(L9,0)+IFERROR(L13,0)+IFERROR(L17,0)</f>
        <v>0</v>
      </c>
    </row>
    <row r="20" spans="2:14" ht="6.6" customHeight="1" x14ac:dyDescent="0.3"/>
    <row r="21" spans="2:14" ht="6.6" customHeight="1" x14ac:dyDescent="0.3"/>
    <row r="22" spans="2:14" ht="6.6" customHeight="1" thickBot="1" x14ac:dyDescent="0.35"/>
    <row r="23" spans="2:14" ht="21.75" customHeight="1" thickBot="1" x14ac:dyDescent="0.35">
      <c r="B23" s="71" t="s">
        <v>27</v>
      </c>
      <c r="C23" s="71"/>
      <c r="D23" s="71"/>
      <c r="E23" s="71"/>
      <c r="F23" s="71"/>
      <c r="G23" s="71"/>
      <c r="H23" s="71"/>
      <c r="I23" s="123">
        <f>'C2C_INFO'!E6</f>
        <v>0</v>
      </c>
      <c r="J23" s="123"/>
      <c r="K23" s="123"/>
      <c r="L23" s="123"/>
    </row>
    <row r="24" spans="2:14" ht="15" thickBot="1" x14ac:dyDescent="0.35"/>
    <row r="25" spans="2:14" ht="15" customHeight="1" thickBot="1" x14ac:dyDescent="0.35">
      <c r="B25" s="72" t="s">
        <v>92</v>
      </c>
      <c r="C25" s="92"/>
      <c r="D25" s="92"/>
      <c r="E25" s="93"/>
      <c r="F25" s="17" t="s">
        <v>97</v>
      </c>
      <c r="G25" s="75" t="s">
        <v>16</v>
      </c>
      <c r="H25" s="75"/>
      <c r="I25" s="1" t="s">
        <v>17</v>
      </c>
      <c r="J25" s="1" t="s">
        <v>18</v>
      </c>
      <c r="K25" s="1" t="s">
        <v>19</v>
      </c>
      <c r="L25" s="11" t="s">
        <v>20</v>
      </c>
    </row>
    <row r="26" spans="2:14" ht="15" customHeight="1" thickBot="1" x14ac:dyDescent="0.35">
      <c r="B26" s="111">
        <f t="array" ref="B26">'C2C_INFO'!C12:F12</f>
        <v>0</v>
      </c>
      <c r="C26" s="112"/>
      <c r="D26" s="112"/>
      <c r="E26" s="113"/>
      <c r="F26" s="120">
        <f>VLOOKUP('C2C_INFO'!I6,'C2C_INFO'!D18:F20,2, FALSE)</f>
        <v>0</v>
      </c>
      <c r="G26" s="28" t="s">
        <v>21</v>
      </c>
      <c r="H26" s="29"/>
      <c r="I26" s="30" t="s">
        <v>24</v>
      </c>
      <c r="J26" s="31">
        <f>IF('C2C_INFO'!G12="Online",(1*F26),F26*'C2C_INFO'!J12)</f>
        <v>0</v>
      </c>
      <c r="K26" s="31">
        <v>350</v>
      </c>
      <c r="L26" s="32">
        <f>J26*K26</f>
        <v>0</v>
      </c>
    </row>
    <row r="27" spans="2:14" ht="15" thickBot="1" x14ac:dyDescent="0.35">
      <c r="B27" s="114"/>
      <c r="C27" s="115"/>
      <c r="D27" s="115"/>
      <c r="E27" s="116"/>
      <c r="F27" s="121"/>
      <c r="G27" s="28" t="s">
        <v>22</v>
      </c>
      <c r="H27" s="29"/>
      <c r="I27" s="33" t="s">
        <v>105</v>
      </c>
      <c r="J27" s="34">
        <f>IF('C2C_INFO'!G12="Online",0,VLOOKUP('C2C_INFO'!I6,'C2C_INFO'!D18:F20, 3,FALSE))</f>
        <v>0</v>
      </c>
      <c r="K27" s="34" cm="1">
        <f t="array" ref="K27">_xlfn.IFS('C2C_INFO'!I6='C2C_INFO'!D18,0, J27&lt;=50,0, AND(J27&lt;Info_UnitCost!F2, 'C2C_INFO'!K6='C2C_INFO'!L12), VLOOKUP('C2C_INFO'!K6,Info_UnitCost!B2:E28,4,FALSE), AND(J27&lt;Info_UnitCost!F2, 'C2C_INFO'!K6&lt;&gt;'C2C_INFO'!L12), (VLOOKUP('C2C_INFO'!K6,Info_UnitCost!B2:E28,4,FALSE)+VLOOKUP('C2C_INFO'!L12,Info_UnitCost!B2:E28,4,FALSE)), J27&lt;=Info_UnitCost!G2,Info_UnitCost!H2, J27&lt;Info_UnitCost!G2,Info_UnitCost!H2, J27&lt;=Info_UnitCost!G3,Info_UnitCost!H3, J27&lt;=Info_UnitCost!G4,Info_UnitCost!H4, J27&lt;=Info_UnitCost!G5,Info_UnitCost!H5, J27&lt;=Info_UnitCost!G6,Info_UnitCost!H6, J27&lt;=Info_UnitCost!G7,Info_UnitCost!H7, J27&lt;=Info_UnitCost!G8,Info_UnitCost!H8, J27&lt;=Info_UnitCost!G9,Info_UnitCost!H9, J27&lt;=Info_UnitCost!G10,Info_UnitCost!H10, J27&lt;=Info_UnitCost!G11,Info_UnitCost!H11, J27&lt;=Info_UnitCost!G12,Info_UnitCost!H12, J27&gt;=Info_UnitCost!F13,Info_UnitCost!H13)</f>
        <v>0</v>
      </c>
      <c r="L27" s="32">
        <f>K27*F26</f>
        <v>0</v>
      </c>
      <c r="M27" t="b">
        <f t="array" ref="M27">IF(AND('C2C_INFO'!K5:L5='C2C_INFO'!K12, 'C2C_BUDGET'!J27&lt;400), TRUE)</f>
        <v>1</v>
      </c>
      <c r="N27" t="b">
        <f t="array" ref="N27">IF(AND(NOT('C2C_INFO'!K5:L5='C2C_INFO'!K12),'C2C_BUDGET'!J27&gt;400), TRUE)</f>
        <v>0</v>
      </c>
    </row>
    <row r="28" spans="2:14" ht="15" thickBot="1" x14ac:dyDescent="0.35">
      <c r="B28" s="114"/>
      <c r="C28" s="115"/>
      <c r="D28" s="115"/>
      <c r="E28" s="116"/>
      <c r="F28" s="121"/>
      <c r="G28" s="28" t="s">
        <v>23</v>
      </c>
      <c r="H28" s="29"/>
      <c r="I28" s="30" t="s">
        <v>24</v>
      </c>
      <c r="J28" s="31">
        <f>IF('C2C_INFO'!G12="Online",0, IF('C2C_INFO'!I6='C2C_INFO'!D18,0,'C2C_INFO'!J12))*F26+IF(AND('C2C_INFO'!G12&lt;&gt;"Online",'C2C_INFO'!I6&lt;&gt;'C2C_INFO'!D18),(1*F26),0)</f>
        <v>0</v>
      </c>
      <c r="K28" s="34">
        <f>IF(AND('C2C_INFO'!G12&lt;&gt;"Online",'C2C_INFO'!K6&lt;&gt;'C2C_INFO'!L12), VLOOKUP('C2C_INFO'!L12,Info_UnitCost!B2:C28,2, FALSE),0)</f>
        <v>0</v>
      </c>
      <c r="L28" s="32">
        <f>J28*K28</f>
        <v>0</v>
      </c>
    </row>
    <row r="29" spans="2:14" ht="15" thickBot="1" x14ac:dyDescent="0.35">
      <c r="B29" s="117"/>
      <c r="C29" s="118"/>
      <c r="D29" s="118"/>
      <c r="E29" s="119"/>
      <c r="F29" s="122"/>
      <c r="G29" s="35" t="s">
        <v>25</v>
      </c>
      <c r="H29" s="36"/>
      <c r="I29" s="36"/>
      <c r="J29" s="36"/>
      <c r="K29" s="37"/>
      <c r="L29" s="38">
        <f>SUM(L26:L28)</f>
        <v>0</v>
      </c>
    </row>
    <row r="30" spans="2:14" ht="15" customHeight="1" thickBot="1" x14ac:dyDescent="0.35">
      <c r="B30" s="111">
        <f t="array" ref="B30">'C2C_INFO'!C13:F13</f>
        <v>0</v>
      </c>
      <c r="C30" s="112"/>
      <c r="D30" s="112"/>
      <c r="E30" s="113"/>
      <c r="F30" s="120">
        <f>VLOOKUP('C2C_INFO'!I6,'C2C_INFO'!G18:I20,2, FALSE)</f>
        <v>0</v>
      </c>
      <c r="G30" s="28" t="s">
        <v>21</v>
      </c>
      <c r="H30" s="29"/>
      <c r="I30" s="30" t="s">
        <v>24</v>
      </c>
      <c r="J30" s="40">
        <f>IF('C2C_INFO'!G13="Online",(1*F30),F30*'C2C_INFO'!J13)</f>
        <v>0</v>
      </c>
      <c r="K30" s="31">
        <v>350</v>
      </c>
      <c r="L30" s="32">
        <f>J30*K30</f>
        <v>0</v>
      </c>
    </row>
    <row r="31" spans="2:14" ht="15.75" customHeight="1" thickBot="1" x14ac:dyDescent="0.35">
      <c r="B31" s="114"/>
      <c r="C31" s="115"/>
      <c r="D31" s="115"/>
      <c r="E31" s="116"/>
      <c r="F31" s="121"/>
      <c r="G31" s="28" t="s">
        <v>22</v>
      </c>
      <c r="H31" s="29"/>
      <c r="I31" s="33" t="s">
        <v>105</v>
      </c>
      <c r="J31" s="34">
        <f>IF('C2C_INFO'!G13="Online",0,VLOOKUP('C2C_INFO'!I6,'C2C_INFO'!G18:I20, 3,FALSE))</f>
        <v>0</v>
      </c>
      <c r="K31" s="34" cm="1">
        <f t="array" ref="K31">_xlfn.IFS('C2C_INFO'!I6='C2C_INFO'!G18,0, J31&lt;=50,0, AND(J31&lt;Info_UnitCost!F2, 'C2C_INFO'!K6='C2C_INFO'!L13), VLOOKUP('C2C_INFO'!K6,Info_UnitCost!B2:E28,4,FALSE), AND(J31&lt;Info_UnitCost!F2, 'C2C_INFO'!K6&lt;&gt;'C2C_INFO'!L13), (VLOOKUP('C2C_INFO'!K6,Info_UnitCost!B2:E28,4,FALSE)+VLOOKUP('C2C_INFO'!L13,Info_UnitCost!B2:E28,4,FALSE)), J31&lt;=Info_UnitCost!G2,Info_UnitCost!H2, J31&lt;Info_UnitCost!G2,Info_UnitCost!H2, J31&lt;=Info_UnitCost!G3,Info_UnitCost!H3, J31&lt;=Info_UnitCost!G4,Info_UnitCost!H4, J31&lt;=Info_UnitCost!G5,Info_UnitCost!H5, J31&lt;=Info_UnitCost!G6,Info_UnitCost!H6, J31&lt;=Info_UnitCost!G7,Info_UnitCost!H7, J31&lt;=Info_UnitCost!G8,Info_UnitCost!H8, J31&lt;=Info_UnitCost!G9,Info_UnitCost!H9, J31&lt;=Info_UnitCost!G10,Info_UnitCost!H10, J31&lt;=Info_UnitCost!G11,Info_UnitCost!H11, J31&lt;=Info_UnitCost!G12,Info_UnitCost!H12, J31&gt;=Info_UnitCost!F13,Info_UnitCost!H13)</f>
        <v>0</v>
      </c>
      <c r="L31" s="32">
        <f>K31*F30</f>
        <v>0</v>
      </c>
      <c r="M31" t="b">
        <f t="array" ref="M31">IF(AND('C2C_INFO'!K6:L6='C2C_INFO'!K13, 'C2C_BUDGET'!J31&lt;400), TRUE)</f>
        <v>1</v>
      </c>
      <c r="N31" t="b">
        <f t="array" ref="N31">IF(AND(NOT('C2C_INFO'!J25:J25='C2C_INFO'!K33),'C2C_BUDGET'!J31&gt;400), TRUE)</f>
        <v>0</v>
      </c>
    </row>
    <row r="32" spans="2:14" ht="15" thickBot="1" x14ac:dyDescent="0.35">
      <c r="B32" s="114"/>
      <c r="C32" s="115"/>
      <c r="D32" s="115"/>
      <c r="E32" s="116"/>
      <c r="F32" s="121"/>
      <c r="G32" s="28" t="s">
        <v>23</v>
      </c>
      <c r="H32" s="29"/>
      <c r="I32" s="30" t="s">
        <v>24</v>
      </c>
      <c r="J32" s="31">
        <f>IF('C2C_INFO'!G13="Online",0, IF('C2C_INFO'!I6='C2C_INFO'!G18,0,'C2C_INFO'!J13))*F30+IF(AND('C2C_INFO'!G13&lt;&gt;"Online",'C2C_INFO'!I6&lt;&gt;'C2C_INFO'!G18),(1*F30),0)</f>
        <v>0</v>
      </c>
      <c r="K32" s="34">
        <f>IF(AND('C2C_INFO'!G13&lt;&gt;"Online",'C2C_INFO'!K6&lt;&gt;'C2C_INFO'!L13), VLOOKUP('C2C_INFO'!L13,Info_UnitCost!B2:C28,2, FALSE),0)</f>
        <v>0</v>
      </c>
      <c r="L32" s="32">
        <f>J32*K32</f>
        <v>0</v>
      </c>
    </row>
    <row r="33" spans="2:14" ht="15" thickBot="1" x14ac:dyDescent="0.35">
      <c r="B33" s="117"/>
      <c r="C33" s="118"/>
      <c r="D33" s="118"/>
      <c r="E33" s="119"/>
      <c r="F33" s="122"/>
      <c r="G33" s="35" t="s">
        <v>25</v>
      </c>
      <c r="H33" s="36"/>
      <c r="I33" s="36"/>
      <c r="J33" s="36"/>
      <c r="K33" s="37"/>
      <c r="L33" s="38">
        <f>SUM(L30:L32)</f>
        <v>0</v>
      </c>
    </row>
    <row r="34" spans="2:14" ht="15" customHeight="1" thickBot="1" x14ac:dyDescent="0.35">
      <c r="B34" s="111">
        <f t="array" ref="B34">'C2C_INFO'!C14:F14</f>
        <v>0</v>
      </c>
      <c r="C34" s="112"/>
      <c r="D34" s="112"/>
      <c r="E34" s="113"/>
      <c r="F34" s="120">
        <f>VLOOKUP('C2C_INFO'!I6,'C2C_INFO'!J18:L20,2, FALSE)</f>
        <v>0</v>
      </c>
      <c r="G34" s="28" t="s">
        <v>21</v>
      </c>
      <c r="H34" s="29"/>
      <c r="I34" s="30" t="s">
        <v>24</v>
      </c>
      <c r="J34" s="31">
        <f>IF('C2C_INFO'!G14="Online",(1*F34),F34*'C2C_INFO'!J14)</f>
        <v>0</v>
      </c>
      <c r="K34" s="31">
        <v>350</v>
      </c>
      <c r="L34" s="32">
        <f>J34*K34</f>
        <v>0</v>
      </c>
    </row>
    <row r="35" spans="2:14" ht="15" thickBot="1" x14ac:dyDescent="0.35">
      <c r="B35" s="114"/>
      <c r="C35" s="115"/>
      <c r="D35" s="115"/>
      <c r="E35" s="116"/>
      <c r="F35" s="121"/>
      <c r="G35" s="28" t="s">
        <v>22</v>
      </c>
      <c r="H35" s="29"/>
      <c r="I35" s="33" t="s">
        <v>105</v>
      </c>
      <c r="J35" s="34">
        <f>IF('C2C_INFO'!G14="Online",0,VLOOKUP('C2C_INFO'!I6,'C2C_INFO'!J18:L20, 3,FALSE))</f>
        <v>0</v>
      </c>
      <c r="K35" s="34" cm="1">
        <f t="array" ref="K35">_xlfn.IFS('C2C_INFO'!I6='C2C_INFO'!J18,0, J35&lt;=50,0, AND(J35&lt;Info_UnitCost!F2, 'C2C_INFO'!K6='C2C_INFO'!L14), VLOOKUP('C2C_INFO'!K6,Info_UnitCost!B2:E28,4,FALSE), AND(J35&lt;Info_UnitCost!F2, 'C2C_INFO'!K6&lt;&gt;'C2C_INFO'!L14), (VLOOKUP('C2C_INFO'!K6,Info_UnitCost!B2:E28,4,FALSE)+VLOOKUP('C2C_INFO'!L14,Info_UnitCost!B2:E28,4,FALSE)), J35&lt;=Info_UnitCost!G2,Info_UnitCost!H2, J35&lt;Info_UnitCost!G2,Info_UnitCost!H2, J35&lt;=Info_UnitCost!G3,Info_UnitCost!H3, J35&lt;=Info_UnitCost!G4,Info_UnitCost!H4, J35&lt;=Info_UnitCost!G5,Info_UnitCost!H5, J35&lt;=Info_UnitCost!G6,Info_UnitCost!H6, J35&lt;=Info_UnitCost!G7,Info_UnitCost!H7, J35&lt;=Info_UnitCost!G8,Info_UnitCost!H8, J35&lt;=Info_UnitCost!G9,Info_UnitCost!H9, J35&lt;=Info_UnitCost!G10,Info_UnitCost!H10, J35&lt;=Info_UnitCost!G11,Info_UnitCost!H11, J35&lt;=Info_UnitCost!G12,Info_UnitCost!H12, J35&gt;=Info_UnitCost!F13,Info_UnitCost!H13)</f>
        <v>0</v>
      </c>
      <c r="L35" s="32">
        <f>K35*F34</f>
        <v>0</v>
      </c>
      <c r="M35" t="b">
        <f t="array" ref="M35">IF(AND('C2C_INFO'!K7:L7='C2C_INFO'!K14, 'C2C_BUDGET'!J35&lt;400), TRUE)</f>
        <v>1</v>
      </c>
      <c r="N35" t="b">
        <f t="array" ref="N35">IF(AND(NOT('C2C_INFO'!K7:L7='C2C_INFO'!K14),'C2C_BUDGET'!J35&gt;400), TRUE)</f>
        <v>0</v>
      </c>
    </row>
    <row r="36" spans="2:14" ht="15" thickBot="1" x14ac:dyDescent="0.35">
      <c r="B36" s="114"/>
      <c r="C36" s="115"/>
      <c r="D36" s="115"/>
      <c r="E36" s="116"/>
      <c r="F36" s="121"/>
      <c r="G36" s="28" t="s">
        <v>23</v>
      </c>
      <c r="H36" s="29"/>
      <c r="I36" s="30" t="s">
        <v>24</v>
      </c>
      <c r="J36" s="31">
        <f>IF('C2C_INFO'!G14="Online",0, IF('C2C_INFO'!I6='C2C_INFO'!J18,0,'C2C_INFO'!J14))*F34+IF(AND('C2C_INFO'!G14&lt;&gt;"Online",'C2C_INFO'!I6&lt;&gt;'C2C_INFO'!J18),(1*F34),0)</f>
        <v>0</v>
      </c>
      <c r="K36" s="34">
        <f>IF(AND('C2C_INFO'!G14&lt;&gt;"Online",'C2C_INFO'!K6&lt;&gt;'C2C_INFO'!L14), VLOOKUP('C2C_INFO'!L14,Info_UnitCost!B2:C28,2, FALSE),0)</f>
        <v>0</v>
      </c>
      <c r="L36" s="32">
        <f>J36*K36</f>
        <v>0</v>
      </c>
    </row>
    <row r="37" spans="2:14" ht="15" thickBot="1" x14ac:dyDescent="0.35">
      <c r="B37" s="117"/>
      <c r="C37" s="118"/>
      <c r="D37" s="118"/>
      <c r="E37" s="119"/>
      <c r="F37" s="122"/>
      <c r="G37" s="35" t="s">
        <v>25</v>
      </c>
      <c r="H37" s="36"/>
      <c r="I37" s="36"/>
      <c r="J37" s="36"/>
      <c r="K37" s="37"/>
      <c r="L37" s="38">
        <f>SUM(L34:L36)</f>
        <v>0</v>
      </c>
    </row>
    <row r="38" spans="2:14" ht="15" thickBot="1" x14ac:dyDescent="0.35"/>
    <row r="39" spans="2:14" ht="27.75" customHeight="1" thickBot="1" x14ac:dyDescent="0.35">
      <c r="B39" s="71" t="s">
        <v>93</v>
      </c>
      <c r="C39" s="71"/>
      <c r="D39" s="71"/>
      <c r="E39" s="71"/>
      <c r="F39" s="71"/>
      <c r="G39" s="71"/>
      <c r="H39" s="71"/>
      <c r="I39" s="71"/>
      <c r="J39" s="71"/>
      <c r="K39" s="71"/>
      <c r="L39" s="27">
        <f>IFERROR(L29,0)+IFERROR(L33,0)+IFERROR(L37,0)</f>
        <v>0</v>
      </c>
    </row>
    <row r="40" spans="2:14" ht="6" customHeight="1" x14ac:dyDescent="0.3"/>
    <row r="41" spans="2:14" ht="6" customHeight="1" x14ac:dyDescent="0.3"/>
    <row r="42" spans="2:14" ht="6" customHeight="1" thickBot="1" x14ac:dyDescent="0.35"/>
    <row r="43" spans="2:14" ht="24" customHeight="1" thickBot="1" x14ac:dyDescent="0.35">
      <c r="B43" s="71" t="s">
        <v>28</v>
      </c>
      <c r="C43" s="71"/>
      <c r="D43" s="71"/>
      <c r="E43" s="71"/>
      <c r="F43" s="71"/>
      <c r="G43" s="71"/>
      <c r="H43" s="71"/>
      <c r="I43" s="123">
        <f>'C2C_INFO'!E7</f>
        <v>0</v>
      </c>
      <c r="J43" s="123"/>
      <c r="K43" s="123"/>
      <c r="L43" s="123"/>
    </row>
    <row r="44" spans="2:14" ht="15" thickBot="1" x14ac:dyDescent="0.35"/>
    <row r="45" spans="2:14" ht="15" customHeight="1" thickBot="1" x14ac:dyDescent="0.35">
      <c r="B45" s="72" t="s">
        <v>92</v>
      </c>
      <c r="C45" s="92"/>
      <c r="D45" s="92"/>
      <c r="E45" s="93"/>
      <c r="F45" s="17" t="s">
        <v>97</v>
      </c>
      <c r="G45" s="75" t="s">
        <v>16</v>
      </c>
      <c r="H45" s="75"/>
      <c r="I45" s="1" t="s">
        <v>17</v>
      </c>
      <c r="J45" s="1" t="s">
        <v>18</v>
      </c>
      <c r="K45" s="1" t="s">
        <v>19</v>
      </c>
      <c r="L45" s="11" t="s">
        <v>20</v>
      </c>
    </row>
    <row r="46" spans="2:14" ht="15" customHeight="1" thickBot="1" x14ac:dyDescent="0.35">
      <c r="B46" s="111">
        <f t="array" ref="B46">'C2C_INFO'!C12:F12</f>
        <v>0</v>
      </c>
      <c r="C46" s="112"/>
      <c r="D46" s="112"/>
      <c r="E46" s="113"/>
      <c r="F46" s="120">
        <f>VLOOKUP('C2C_INFO'!I7,'C2C_INFO'!D18:F20,2, FALSE)</f>
        <v>0</v>
      </c>
      <c r="G46" s="28" t="s">
        <v>21</v>
      </c>
      <c r="H46" s="29"/>
      <c r="I46" s="30" t="s">
        <v>24</v>
      </c>
      <c r="J46" s="31">
        <f>IF('C2C_INFO'!G12="Online",(1*F46),F46*'C2C_INFO'!J12)</f>
        <v>0</v>
      </c>
      <c r="K46" s="31">
        <v>350</v>
      </c>
      <c r="L46" s="32">
        <f>J46*K46</f>
        <v>0</v>
      </c>
    </row>
    <row r="47" spans="2:14" ht="15" thickBot="1" x14ac:dyDescent="0.35">
      <c r="B47" s="114"/>
      <c r="C47" s="115"/>
      <c r="D47" s="115"/>
      <c r="E47" s="116"/>
      <c r="F47" s="121"/>
      <c r="G47" s="28" t="s">
        <v>22</v>
      </c>
      <c r="H47" s="29"/>
      <c r="I47" s="33" t="s">
        <v>105</v>
      </c>
      <c r="J47" s="34">
        <f>IF('C2C_INFO'!G12="Online",0,VLOOKUP('C2C_INFO'!I7,'C2C_INFO'!D18:F20, 3,FALSE))</f>
        <v>0</v>
      </c>
      <c r="K47" s="34" cm="1">
        <f t="array" ref="K47">_xlfn.IFS('C2C_INFO'!I7='C2C_INFO'!D18,0, J47&lt;=50,0, AND(J47&lt;Info_UnitCost!F2, 'C2C_INFO'!K7='C2C_INFO'!L12), VLOOKUP('C2C_INFO'!K7,Info_UnitCost!B2:E28,4,FALSE), AND(J47&lt;Info_UnitCost!F2, 'C2C_INFO'!K7&lt;&gt;'C2C_INFO'!L12), (VLOOKUP('C2C_INFO'!K7,Info_UnitCost!B2:E28,4,FALSE)+VLOOKUP('C2C_INFO'!L12,Info_UnitCost!B2:E28,4,FALSE)), J47&lt;=Info_UnitCost!G2,Info_UnitCost!H2, J47&lt;Info_UnitCost!G2,Info_UnitCost!H2, J47&lt;=Info_UnitCost!G3,Info_UnitCost!H3, J47&lt;=Info_UnitCost!G4,Info_UnitCost!H4, J47&lt;=Info_UnitCost!G5,Info_UnitCost!H5, J47&lt;=Info_UnitCost!G6,Info_UnitCost!H6, J47&lt;=Info_UnitCost!G7,Info_UnitCost!H7, J47&lt;=Info_UnitCost!G8,Info_UnitCost!H8, J47&lt;=Info_UnitCost!G9,Info_UnitCost!H9, J47&lt;=Info_UnitCost!G10,Info_UnitCost!H10, J47&lt;=Info_UnitCost!G11,Info_UnitCost!H11, J47&lt;=Info_UnitCost!G12,Info_UnitCost!H12, J47&gt;=Info_UnitCost!F13,Info_UnitCost!H13)</f>
        <v>0</v>
      </c>
      <c r="L47" s="32">
        <f>K47*F46</f>
        <v>0</v>
      </c>
      <c r="M47" t="b">
        <f t="array" ref="M47">IF(AND('C2C_INFO'!K5:L5='C2C_INFO'!K12, 'C2C_BUDGET'!J47&lt;400), TRUE)</f>
        <v>1</v>
      </c>
      <c r="N47" t="b">
        <f t="array" ref="N47">IF(AND(NOT('C2C_INFO'!K5:L5='C2C_INFO'!K12),'C2C_BUDGET'!J47&gt;400), TRUE)</f>
        <v>0</v>
      </c>
    </row>
    <row r="48" spans="2:14" ht="15" thickBot="1" x14ac:dyDescent="0.35">
      <c r="B48" s="114"/>
      <c r="C48" s="115"/>
      <c r="D48" s="115"/>
      <c r="E48" s="116"/>
      <c r="F48" s="121"/>
      <c r="G48" s="28" t="s">
        <v>23</v>
      </c>
      <c r="H48" s="29"/>
      <c r="I48" s="30" t="s">
        <v>24</v>
      </c>
      <c r="J48" s="31">
        <f>IF('C2C_INFO'!G12="Online",0, IF('C2C_INFO'!I7='C2C_INFO'!D18,0,'C2C_INFO'!J12))*F46+IF(AND('C2C_INFO'!G12&lt;&gt;"Online",'C2C_INFO'!I7&lt;&gt;'C2C_INFO'!D18),(1*F46),0)</f>
        <v>0</v>
      </c>
      <c r="K48" s="34">
        <f>IF(AND('C2C_INFO'!G12&lt;&gt;"Online",'C2C_INFO'!K7&lt;&gt;'C2C_INFO'!L12), VLOOKUP('C2C_INFO'!L12,Info_UnitCost!B2:C28,2, FALSE),0)</f>
        <v>0</v>
      </c>
      <c r="L48" s="32">
        <f>J48*K48</f>
        <v>0</v>
      </c>
    </row>
    <row r="49" spans="2:14" ht="15" thickBot="1" x14ac:dyDescent="0.35">
      <c r="B49" s="117"/>
      <c r="C49" s="118"/>
      <c r="D49" s="118"/>
      <c r="E49" s="119"/>
      <c r="F49" s="122"/>
      <c r="G49" s="35" t="s">
        <v>25</v>
      </c>
      <c r="H49" s="36"/>
      <c r="I49" s="36"/>
      <c r="J49" s="36"/>
      <c r="K49" s="37"/>
      <c r="L49" s="41">
        <f>SUM(L46:L48)</f>
        <v>0</v>
      </c>
    </row>
    <row r="50" spans="2:14" ht="15" customHeight="1" thickBot="1" x14ac:dyDescent="0.35">
      <c r="B50" s="111">
        <f t="array" ref="B50">'C2C_INFO'!C13:F13</f>
        <v>0</v>
      </c>
      <c r="C50" s="112"/>
      <c r="D50" s="112"/>
      <c r="E50" s="113"/>
      <c r="F50" s="120">
        <f>VLOOKUP('C2C_INFO'!I7,'C2C_INFO'!G18:I20,2, FALSE)</f>
        <v>0</v>
      </c>
      <c r="G50" s="28" t="s">
        <v>21</v>
      </c>
      <c r="H50" s="29"/>
      <c r="I50" s="30" t="s">
        <v>24</v>
      </c>
      <c r="J50" s="31">
        <f>IF('C2C_INFO'!G13="Online",(1*F50),F50*'C2C_INFO'!J13)</f>
        <v>0</v>
      </c>
      <c r="K50" s="31">
        <v>350</v>
      </c>
      <c r="L50" s="32">
        <f>J50*K50</f>
        <v>0</v>
      </c>
    </row>
    <row r="51" spans="2:14" ht="15" thickBot="1" x14ac:dyDescent="0.35">
      <c r="B51" s="114"/>
      <c r="C51" s="115"/>
      <c r="D51" s="115"/>
      <c r="E51" s="116"/>
      <c r="F51" s="121"/>
      <c r="G51" s="28" t="s">
        <v>22</v>
      </c>
      <c r="H51" s="29"/>
      <c r="I51" s="33" t="s">
        <v>105</v>
      </c>
      <c r="J51" s="34">
        <f>IF('C2C_INFO'!G13="Online",0,VLOOKUP('C2C_INFO'!I7,'C2C_INFO'!G18:I20, 3,FALSE))</f>
        <v>0</v>
      </c>
      <c r="K51" s="34" cm="1">
        <f t="array" ref="K51">_xlfn.IFS('C2C_INFO'!I7='C2C_INFO'!G18,0, J51&lt;=50,0, AND(J51&lt;Info_UnitCost!F2, 'C2C_INFO'!K7='C2C_INFO'!L13), VLOOKUP('C2C_INFO'!K7,Info_UnitCost!B2:E28,4,FALSE), AND(J51&lt;Info_UnitCost!F2, 'C2C_INFO'!K7&lt;&gt;'C2C_INFO'!L13), (VLOOKUP('C2C_INFO'!K7,Info_UnitCost!B2:E28,4,FALSE)+VLOOKUP('C2C_INFO'!L13,Info_UnitCost!B2:E28,4,FALSE)), J51&lt;=Info_UnitCost!G2,Info_UnitCost!H2, J51&lt;Info_UnitCost!G2,Info_UnitCost!H2, J51&lt;=Info_UnitCost!G3,Info_UnitCost!H3, J51&lt;=Info_UnitCost!G4,Info_UnitCost!H4, J51&lt;=Info_UnitCost!G5,Info_UnitCost!H5, J51&lt;=Info_UnitCost!G6,Info_UnitCost!H6, J51&lt;=Info_UnitCost!G7,Info_UnitCost!H7, J51&lt;=Info_UnitCost!G8,Info_UnitCost!H8, J51&lt;=Info_UnitCost!G9,Info_UnitCost!H9, J51&lt;=Info_UnitCost!G10,Info_UnitCost!H10, J51&lt;=Info_UnitCost!G11,Info_UnitCost!H11, J51&lt;=Info_UnitCost!G12,Info_UnitCost!H12, J51&gt;=Info_UnitCost!F13,Info_UnitCost!H13)</f>
        <v>0</v>
      </c>
      <c r="L51" s="32">
        <f>K51*F50</f>
        <v>0</v>
      </c>
      <c r="M51" t="b">
        <f t="array" ref="M51">IF(AND('C2C_INFO'!K6:L6='C2C_INFO'!K13, 'C2C_BUDGET'!J51&lt;400), TRUE)</f>
        <v>1</v>
      </c>
      <c r="N51" t="b">
        <f t="array" ref="N51">IF(AND(NOT('C2C_INFO'!K6:L6='C2C_INFO'!K13),'C2C_BUDGET'!J51&gt;400), TRUE)</f>
        <v>0</v>
      </c>
    </row>
    <row r="52" spans="2:14" ht="15" thickBot="1" x14ac:dyDescent="0.35">
      <c r="B52" s="114"/>
      <c r="C52" s="115"/>
      <c r="D52" s="115"/>
      <c r="E52" s="116"/>
      <c r="F52" s="121"/>
      <c r="G52" s="28" t="s">
        <v>23</v>
      </c>
      <c r="H52" s="29"/>
      <c r="I52" s="30" t="s">
        <v>24</v>
      </c>
      <c r="J52" s="31">
        <f>IF('C2C_INFO'!G13="Online",0, IF('C2C_INFO'!I7='C2C_INFO'!G18,0,'C2C_INFO'!J13))*F50+IF(AND('C2C_INFO'!G13&lt;&gt;"Online",'C2C_INFO'!I7&lt;&gt;'C2C_INFO'!G18),(1*F50),0)</f>
        <v>0</v>
      </c>
      <c r="K52" s="34">
        <f>IF(AND('C2C_INFO'!G13&lt;&gt;"Online",'C2C_INFO'!K7&lt;&gt;'C2C_INFO'!L13), VLOOKUP('C2C_INFO'!L13,Info_UnitCost!B2:C28,2, FALSE),0)</f>
        <v>0</v>
      </c>
      <c r="L52" s="32">
        <f>J52*K52</f>
        <v>0</v>
      </c>
    </row>
    <row r="53" spans="2:14" ht="15" thickBot="1" x14ac:dyDescent="0.35">
      <c r="B53" s="117"/>
      <c r="C53" s="118"/>
      <c r="D53" s="118"/>
      <c r="E53" s="119"/>
      <c r="F53" s="122"/>
      <c r="G53" s="35" t="s">
        <v>25</v>
      </c>
      <c r="H53" s="36"/>
      <c r="I53" s="36"/>
      <c r="J53" s="36"/>
      <c r="K53" s="37"/>
      <c r="L53" s="38">
        <f>SUM(L50:L52)</f>
        <v>0</v>
      </c>
    </row>
    <row r="54" spans="2:14" ht="15" customHeight="1" thickBot="1" x14ac:dyDescent="0.35">
      <c r="B54" s="111">
        <f t="array" ref="B54">'C2C_INFO'!C14:F14</f>
        <v>0</v>
      </c>
      <c r="C54" s="112"/>
      <c r="D54" s="112"/>
      <c r="E54" s="113"/>
      <c r="F54" s="120">
        <f>VLOOKUP('C2C_INFO'!I7,'C2C_INFO'!J18:L20,2, FALSE)</f>
        <v>0</v>
      </c>
      <c r="G54" s="28" t="s">
        <v>21</v>
      </c>
      <c r="H54" s="29"/>
      <c r="I54" s="30" t="s">
        <v>24</v>
      </c>
      <c r="J54" s="31">
        <f>IF('C2C_INFO'!G14="Online",(1*F54),F54*'C2C_INFO'!J14)</f>
        <v>0</v>
      </c>
      <c r="K54" s="31">
        <v>350</v>
      </c>
      <c r="L54" s="32">
        <f>J54*K54</f>
        <v>0</v>
      </c>
    </row>
    <row r="55" spans="2:14" ht="15" thickBot="1" x14ac:dyDescent="0.35">
      <c r="B55" s="114"/>
      <c r="C55" s="115"/>
      <c r="D55" s="115"/>
      <c r="E55" s="116"/>
      <c r="F55" s="121"/>
      <c r="G55" s="28" t="s">
        <v>22</v>
      </c>
      <c r="H55" s="29"/>
      <c r="I55" s="33" t="s">
        <v>105</v>
      </c>
      <c r="J55" s="34">
        <f>IF('C2C_INFO'!G14="Online",0,VLOOKUP('C2C_INFO'!I7,'C2C_INFO'!J18:L20, 3,FALSE))</f>
        <v>0</v>
      </c>
      <c r="K55" s="34" cm="1">
        <f t="array" ref="K55">_xlfn.IFS('C2C_INFO'!I7='C2C_INFO'!J18,0, J55&lt;=50,0, AND(J55&lt;Info_UnitCost!F2, 'C2C_INFO'!K7='C2C_INFO'!L14), VLOOKUP('C2C_INFO'!K7,Info_UnitCost!B2:E28,4,FALSE), AND(J55&lt;Info_UnitCost!F2, 'C2C_INFO'!K7&lt;&gt;'C2C_INFO'!L14), (VLOOKUP('C2C_INFO'!K7,Info_UnitCost!B2:E28,4,FALSE)+VLOOKUP('C2C_INFO'!L14,Info_UnitCost!B2:E28,4,FALSE)), J55&lt;=Info_UnitCost!G2,Info_UnitCost!H2, J55&lt;Info_UnitCost!G2,Info_UnitCost!H2, J55&lt;=Info_UnitCost!G3,Info_UnitCost!H3, J55&lt;=Info_UnitCost!G4,Info_UnitCost!H4, J55&lt;=Info_UnitCost!G5,Info_UnitCost!H5, J55&lt;=Info_UnitCost!G6,Info_UnitCost!H6, J55&lt;=Info_UnitCost!G7,Info_UnitCost!H7, J55&lt;=Info_UnitCost!G8,Info_UnitCost!H8, J55&lt;=Info_UnitCost!G9,Info_UnitCost!H9, J55&lt;=Info_UnitCost!G10,Info_UnitCost!H10, J55&lt;=Info_UnitCost!G11,Info_UnitCost!H11, J55&lt;=Info_UnitCost!G12,Info_UnitCost!H12, J55&gt;=Info_UnitCost!F13,Info_UnitCost!H13)</f>
        <v>0</v>
      </c>
      <c r="L55" s="32">
        <f>K55*F54</f>
        <v>0</v>
      </c>
      <c r="M55" t="b">
        <f t="array" ref="M55">IF(AND('C2C_INFO'!K7:L7='C2C_INFO'!K14, 'C2C_BUDGET'!J55&lt;400), TRUE)</f>
        <v>1</v>
      </c>
      <c r="N55" t="b">
        <f t="array" ref="N55">IF(AND(NOT('C2C_INFO'!K7:L7='C2C_INFO'!K14),'C2C_BUDGET'!J55&gt;400), TRUE)</f>
        <v>0</v>
      </c>
    </row>
    <row r="56" spans="2:14" ht="15" thickBot="1" x14ac:dyDescent="0.35">
      <c r="B56" s="114"/>
      <c r="C56" s="115"/>
      <c r="D56" s="115"/>
      <c r="E56" s="116"/>
      <c r="F56" s="121"/>
      <c r="G56" s="28" t="s">
        <v>23</v>
      </c>
      <c r="H56" s="29"/>
      <c r="I56" s="30" t="s">
        <v>24</v>
      </c>
      <c r="J56" s="31">
        <f>IF('C2C_INFO'!G14="Online",0, IF('C2C_INFO'!I7='C2C_INFO'!J18,0,'C2C_INFO'!J14))*F54+IF(AND('C2C_INFO'!G14&lt;&gt;"Online",'C2C_INFO'!I7&lt;&gt;'C2C_INFO'!J18),(1*F54),0)</f>
        <v>0</v>
      </c>
      <c r="K56" s="34">
        <f>IF(AND('C2C_INFO'!G14&lt;&gt;"Online",'C2C_INFO'!K7&lt;&gt;'C2C_INFO'!L14), VLOOKUP('C2C_INFO'!L14,Info_UnitCost!B2:C28,2, FALSE),0)</f>
        <v>0</v>
      </c>
      <c r="L56" s="32">
        <f>J56*K56</f>
        <v>0</v>
      </c>
    </row>
    <row r="57" spans="2:14" ht="15" thickBot="1" x14ac:dyDescent="0.35">
      <c r="B57" s="117"/>
      <c r="C57" s="118"/>
      <c r="D57" s="118"/>
      <c r="E57" s="119"/>
      <c r="F57" s="122"/>
      <c r="G57" s="35" t="s">
        <v>25</v>
      </c>
      <c r="H57" s="36"/>
      <c r="I57" s="36"/>
      <c r="J57" s="36"/>
      <c r="K57" s="37"/>
      <c r="L57" s="38">
        <f>SUM(L54:L56)</f>
        <v>0</v>
      </c>
    </row>
    <row r="58" spans="2:14" ht="15" thickBot="1" x14ac:dyDescent="0.35"/>
    <row r="59" spans="2:14" ht="27.75" customHeight="1" thickBot="1" x14ac:dyDescent="0.35">
      <c r="B59" s="71" t="s">
        <v>94</v>
      </c>
      <c r="C59" s="71"/>
      <c r="D59" s="71"/>
      <c r="E59" s="71"/>
      <c r="F59" s="71"/>
      <c r="G59" s="71"/>
      <c r="H59" s="71"/>
      <c r="I59" s="71"/>
      <c r="J59" s="71"/>
      <c r="K59" s="71"/>
      <c r="L59" s="27">
        <f>IFERROR(L49,0)+IFERROR(L53,0)+IFERROR(L57,0)</f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B3:H3"/>
    <mergeCell ref="I3:L3"/>
    <mergeCell ref="G5:H5"/>
    <mergeCell ref="B5:E5"/>
    <mergeCell ref="B6:E9"/>
    <mergeCell ref="F6:F9"/>
    <mergeCell ref="B14:E17"/>
    <mergeCell ref="F14:F17"/>
    <mergeCell ref="B25:E25"/>
    <mergeCell ref="B10:E13"/>
    <mergeCell ref="F10:F13"/>
    <mergeCell ref="B50:E53"/>
    <mergeCell ref="F50:F53"/>
    <mergeCell ref="B19:K19"/>
    <mergeCell ref="B23:H23"/>
    <mergeCell ref="I23:L23"/>
    <mergeCell ref="G25:H25"/>
    <mergeCell ref="B59:K59"/>
    <mergeCell ref="B26:E29"/>
    <mergeCell ref="F26:F29"/>
    <mergeCell ref="B30:E33"/>
    <mergeCell ref="F30:F33"/>
    <mergeCell ref="B34:E37"/>
    <mergeCell ref="F34:F37"/>
    <mergeCell ref="B39:K39"/>
    <mergeCell ref="B43:H43"/>
    <mergeCell ref="I43:L43"/>
    <mergeCell ref="G45:H45"/>
    <mergeCell ref="B54:E57"/>
    <mergeCell ref="F54:F57"/>
    <mergeCell ref="B45:E45"/>
    <mergeCell ref="B46:E49"/>
    <mergeCell ref="F46:F49"/>
  </mergeCells>
  <pageMargins left="0.70866141732283472" right="0.70866141732283472" top="0.78740157480314965" bottom="0.74803149606299213" header="0.31496062992125984" footer="0.31496062992125984"/>
  <pageSetup paperSize="9" scale="96" fitToHeight="0" orientation="landscape" r:id="rId1"/>
  <headerFooter>
    <oddHeader>&amp;L&amp;G&amp;R&amp;G</oddHeader>
  </headerFooter>
  <rowBreaks count="2" manualBreakCount="2">
    <brk id="20" max="16383" man="1"/>
    <brk id="40" max="16383" man="1"/>
  </rowBreaks>
  <ignoredErrors>
    <ignoredError sqref="L15 L13 L11 L7 L9 L55 L53 L51 L49 L47" 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showGridLines="0" tabSelected="1" view="pageLayout" topLeftCell="B1" zoomScaleNormal="100" workbookViewId="0">
      <selection activeCell="F15" sqref="F15:H17"/>
    </sheetView>
  </sheetViews>
  <sheetFormatPr defaultColWidth="9.21875" defaultRowHeight="13.8" x14ac:dyDescent="0.3"/>
  <cols>
    <col min="1" max="1" width="10.5546875" style="19" hidden="1" customWidth="1"/>
    <col min="2" max="3" width="18.21875" style="19" customWidth="1"/>
    <col min="4" max="4" width="18.21875" style="19" hidden="1" customWidth="1"/>
    <col min="5" max="5" width="33" style="19" customWidth="1"/>
    <col min="6" max="7" width="15.5546875" style="19" customWidth="1"/>
    <col min="8" max="8" width="19.5546875" style="19" customWidth="1"/>
    <col min="9" max="9" width="8.77734375" style="19" hidden="1" customWidth="1"/>
    <col min="10" max="10" width="9.21875" style="19" hidden="1" customWidth="1"/>
    <col min="11" max="11" width="0" style="19" hidden="1" customWidth="1"/>
    <col min="12" max="16384" width="9.21875" style="19"/>
  </cols>
  <sheetData>
    <row r="1" spans="1:11" ht="43.8" thickBot="1" x14ac:dyDescent="0.35">
      <c r="A1" s="18" t="s">
        <v>8</v>
      </c>
      <c r="B1" s="21" t="s">
        <v>91</v>
      </c>
      <c r="C1" s="21" t="s">
        <v>98</v>
      </c>
      <c r="D1" s="21" t="s">
        <v>29</v>
      </c>
      <c r="E1" s="21" t="s">
        <v>99</v>
      </c>
      <c r="F1" s="21" t="s">
        <v>127</v>
      </c>
      <c r="G1" s="21" t="s">
        <v>128</v>
      </c>
      <c r="H1" s="21" t="s">
        <v>129</v>
      </c>
      <c r="I1" s="18" t="s">
        <v>30</v>
      </c>
      <c r="J1" s="24" t="s">
        <v>106</v>
      </c>
      <c r="K1" s="19" t="s">
        <v>125</v>
      </c>
    </row>
    <row r="2" spans="1:11" ht="15" customHeight="1" thickBot="1" x14ac:dyDescent="0.35">
      <c r="A2" s="19" t="s">
        <v>10</v>
      </c>
      <c r="B2" s="22" t="s">
        <v>31</v>
      </c>
      <c r="C2" s="22">
        <v>228</v>
      </c>
      <c r="D2" s="22" t="s">
        <v>32</v>
      </c>
      <c r="E2" s="22">
        <v>60</v>
      </c>
      <c r="F2" s="22">
        <v>400</v>
      </c>
      <c r="G2" s="22">
        <v>600</v>
      </c>
      <c r="H2" s="22">
        <v>196</v>
      </c>
      <c r="I2" s="20">
        <v>0</v>
      </c>
      <c r="J2" s="19" t="s">
        <v>107</v>
      </c>
      <c r="K2" s="19">
        <v>2023</v>
      </c>
    </row>
    <row r="3" spans="1:11" ht="15" customHeight="1" thickBot="1" x14ac:dyDescent="0.35">
      <c r="A3" s="19" t="s">
        <v>33</v>
      </c>
      <c r="B3" s="22" t="s">
        <v>34</v>
      </c>
      <c r="C3" s="22">
        <v>239</v>
      </c>
      <c r="D3" s="22" t="s">
        <v>35</v>
      </c>
      <c r="E3" s="22">
        <v>46</v>
      </c>
      <c r="F3" s="22">
        <v>601</v>
      </c>
      <c r="G3" s="22">
        <v>800</v>
      </c>
      <c r="H3" s="22">
        <v>209</v>
      </c>
      <c r="I3" s="20">
        <v>1</v>
      </c>
      <c r="J3" s="19" t="s">
        <v>108</v>
      </c>
      <c r="K3" s="19">
        <v>2024</v>
      </c>
    </row>
    <row r="4" spans="1:11" ht="15" customHeight="1" thickBot="1" x14ac:dyDescent="0.35">
      <c r="A4" s="19" t="s">
        <v>36</v>
      </c>
      <c r="B4" s="22" t="s">
        <v>37</v>
      </c>
      <c r="C4" s="22">
        <v>167</v>
      </c>
      <c r="D4" s="22" t="s">
        <v>38</v>
      </c>
      <c r="E4" s="22">
        <v>12</v>
      </c>
      <c r="F4" s="22">
        <v>801</v>
      </c>
      <c r="G4" s="22">
        <v>1200</v>
      </c>
      <c r="H4" s="22">
        <v>221</v>
      </c>
      <c r="I4" s="20">
        <v>2</v>
      </c>
      <c r="J4" s="19" t="s">
        <v>109</v>
      </c>
    </row>
    <row r="5" spans="1:11" ht="15.75" customHeight="1" thickBot="1" x14ac:dyDescent="0.35">
      <c r="A5" s="19" t="s">
        <v>119</v>
      </c>
      <c r="B5" s="22" t="s">
        <v>39</v>
      </c>
      <c r="C5" s="22">
        <v>179</v>
      </c>
      <c r="D5" s="22" t="s">
        <v>40</v>
      </c>
      <c r="E5" s="22">
        <v>36</v>
      </c>
      <c r="F5" s="22">
        <v>1201</v>
      </c>
      <c r="G5" s="22">
        <v>1600</v>
      </c>
      <c r="H5" s="22">
        <v>230</v>
      </c>
      <c r="I5" s="20">
        <v>3</v>
      </c>
      <c r="J5" s="19" t="s">
        <v>110</v>
      </c>
    </row>
    <row r="6" spans="1:11" ht="15" customHeight="1" thickBot="1" x14ac:dyDescent="0.35">
      <c r="B6" s="22" t="s">
        <v>6</v>
      </c>
      <c r="C6" s="22">
        <v>177</v>
      </c>
      <c r="D6" s="22" t="s">
        <v>41</v>
      </c>
      <c r="E6" s="22">
        <v>20</v>
      </c>
      <c r="F6" s="22">
        <v>1601</v>
      </c>
      <c r="G6" s="22">
        <v>2000</v>
      </c>
      <c r="H6" s="22">
        <v>295</v>
      </c>
      <c r="I6" s="20">
        <v>4</v>
      </c>
      <c r="J6" s="19" t="s">
        <v>111</v>
      </c>
    </row>
    <row r="7" spans="1:11" ht="15" customHeight="1" thickBot="1" x14ac:dyDescent="0.35">
      <c r="B7" s="22" t="s">
        <v>42</v>
      </c>
      <c r="C7" s="22">
        <v>208</v>
      </c>
      <c r="D7" s="22"/>
      <c r="E7" s="22">
        <v>0</v>
      </c>
      <c r="F7" s="22">
        <v>2001</v>
      </c>
      <c r="G7" s="22">
        <v>2500</v>
      </c>
      <c r="H7" s="22">
        <v>343</v>
      </c>
      <c r="J7" s="19" t="s">
        <v>112</v>
      </c>
    </row>
    <row r="8" spans="1:11" ht="15" customHeight="1" thickBot="1" x14ac:dyDescent="0.35">
      <c r="B8" s="22" t="s">
        <v>43</v>
      </c>
      <c r="C8" s="22">
        <v>282</v>
      </c>
      <c r="D8" s="22" t="s">
        <v>44</v>
      </c>
      <c r="E8" s="22">
        <v>76</v>
      </c>
      <c r="F8" s="22">
        <v>2501</v>
      </c>
      <c r="G8" s="22">
        <v>3500</v>
      </c>
      <c r="H8" s="22">
        <v>433</v>
      </c>
      <c r="J8" s="19" t="s">
        <v>113</v>
      </c>
    </row>
    <row r="9" spans="1:11" ht="15.75" customHeight="1" thickBot="1" x14ac:dyDescent="0.35">
      <c r="B9" s="22" t="s">
        <v>45</v>
      </c>
      <c r="C9" s="22">
        <v>187</v>
      </c>
      <c r="D9" s="22" t="s">
        <v>46</v>
      </c>
      <c r="E9" s="22">
        <v>16</v>
      </c>
      <c r="F9" s="22">
        <v>3501</v>
      </c>
      <c r="G9" s="22">
        <v>4500</v>
      </c>
      <c r="H9" s="22">
        <v>527</v>
      </c>
      <c r="J9" s="19" t="s">
        <v>114</v>
      </c>
    </row>
    <row r="10" spans="1:11" ht="15" customHeight="1" thickBot="1" x14ac:dyDescent="0.35">
      <c r="B10" s="22" t="s">
        <v>47</v>
      </c>
      <c r="C10" s="22">
        <v>259</v>
      </c>
      <c r="D10" s="22" t="s">
        <v>48</v>
      </c>
      <c r="E10" s="22">
        <v>36</v>
      </c>
      <c r="F10" s="22">
        <v>4501</v>
      </c>
      <c r="G10" s="22">
        <v>6000</v>
      </c>
      <c r="H10" s="22">
        <v>637</v>
      </c>
      <c r="J10" s="19" t="s">
        <v>115</v>
      </c>
    </row>
    <row r="11" spans="1:11" ht="15" customHeight="1" thickBot="1" x14ac:dyDescent="0.35">
      <c r="B11" s="22" t="s">
        <v>49</v>
      </c>
      <c r="C11" s="22">
        <v>268</v>
      </c>
      <c r="D11" s="22" t="s">
        <v>50</v>
      </c>
      <c r="E11" s="22">
        <v>64</v>
      </c>
      <c r="F11" s="22">
        <v>6001</v>
      </c>
      <c r="G11" s="22">
        <v>7500</v>
      </c>
      <c r="H11" s="22">
        <v>720</v>
      </c>
      <c r="J11" s="19" t="s">
        <v>116</v>
      </c>
    </row>
    <row r="12" spans="1:11" ht="15" customHeight="1" thickBot="1" x14ac:dyDescent="0.35">
      <c r="B12" s="22" t="s">
        <v>51</v>
      </c>
      <c r="C12" s="22">
        <v>216</v>
      </c>
      <c r="D12" s="22" t="s">
        <v>52</v>
      </c>
      <c r="E12" s="22">
        <v>64</v>
      </c>
      <c r="F12" s="22">
        <v>7501</v>
      </c>
      <c r="G12" s="22">
        <v>10000</v>
      </c>
      <c r="H12" s="22">
        <v>961</v>
      </c>
      <c r="J12" s="19" t="s">
        <v>117</v>
      </c>
    </row>
    <row r="13" spans="1:11" ht="15.75" customHeight="1" thickBot="1" x14ac:dyDescent="0.35">
      <c r="B13" s="22" t="s">
        <v>53</v>
      </c>
      <c r="C13" s="22">
        <v>189</v>
      </c>
      <c r="D13" s="22" t="s">
        <v>54</v>
      </c>
      <c r="E13" s="22">
        <v>36</v>
      </c>
      <c r="F13" s="22">
        <v>10001</v>
      </c>
      <c r="G13" s="22"/>
      <c r="H13" s="22">
        <v>1.101</v>
      </c>
      <c r="J13" s="19" t="s">
        <v>118</v>
      </c>
    </row>
    <row r="14" spans="1:11" ht="15" customHeight="1" thickBot="1" x14ac:dyDescent="0.35">
      <c r="B14" s="22" t="s">
        <v>55</v>
      </c>
      <c r="C14" s="22">
        <v>169</v>
      </c>
      <c r="D14" s="22" t="s">
        <v>56</v>
      </c>
      <c r="E14" s="22">
        <v>28</v>
      </c>
      <c r="F14" s="70"/>
      <c r="G14" s="70"/>
      <c r="H14" s="70"/>
    </row>
    <row r="15" spans="1:11" ht="15" customHeight="1" thickBot="1" x14ac:dyDescent="0.35">
      <c r="B15" s="22" t="s">
        <v>57</v>
      </c>
      <c r="C15" s="22">
        <v>247</v>
      </c>
      <c r="D15" s="22" t="s">
        <v>58</v>
      </c>
      <c r="E15" s="22">
        <v>36</v>
      </c>
      <c r="F15" s="125" t="s">
        <v>148</v>
      </c>
      <c r="G15" s="126"/>
      <c r="H15" s="126"/>
    </row>
    <row r="16" spans="1:11" ht="15" customHeight="1" thickBot="1" x14ac:dyDescent="0.35">
      <c r="B16" s="22" t="s">
        <v>59</v>
      </c>
      <c r="C16" s="22">
        <v>212</v>
      </c>
      <c r="D16" s="22" t="s">
        <v>60</v>
      </c>
      <c r="E16" s="22">
        <v>52</v>
      </c>
      <c r="F16" s="125"/>
      <c r="G16" s="126"/>
      <c r="H16" s="126"/>
    </row>
    <row r="17" spans="2:8" ht="15.75" customHeight="1" thickBot="1" x14ac:dyDescent="0.35">
      <c r="B17" s="22" t="s">
        <v>61</v>
      </c>
      <c r="C17" s="22">
        <v>168</v>
      </c>
      <c r="D17" s="22" t="s">
        <v>62</v>
      </c>
      <c r="E17" s="22">
        <v>20</v>
      </c>
      <c r="F17" s="125"/>
      <c r="G17" s="126"/>
      <c r="H17" s="126"/>
    </row>
    <row r="18" spans="2:8" ht="15" customHeight="1" thickBot="1" x14ac:dyDescent="0.35">
      <c r="B18" s="22" t="s">
        <v>63</v>
      </c>
      <c r="C18" s="22">
        <v>163</v>
      </c>
      <c r="D18" s="22" t="s">
        <v>64</v>
      </c>
      <c r="E18" s="22">
        <v>16</v>
      </c>
      <c r="F18" s="70"/>
      <c r="G18" s="70"/>
      <c r="H18" s="70"/>
    </row>
    <row r="19" spans="2:8" ht="15" customHeight="1" thickBot="1" x14ac:dyDescent="0.35">
      <c r="B19" s="22" t="s">
        <v>65</v>
      </c>
      <c r="C19" s="22">
        <v>261</v>
      </c>
      <c r="D19" s="22"/>
      <c r="E19" s="22">
        <v>0</v>
      </c>
      <c r="F19" s="70"/>
      <c r="G19" s="70"/>
      <c r="H19" s="70"/>
    </row>
    <row r="20" spans="2:8" ht="15" customHeight="1" thickBot="1" x14ac:dyDescent="0.35">
      <c r="B20" s="22" t="s">
        <v>66</v>
      </c>
      <c r="C20" s="22">
        <v>229</v>
      </c>
      <c r="D20" s="22"/>
      <c r="E20" s="22">
        <v>0</v>
      </c>
      <c r="F20" s="70"/>
      <c r="G20" s="70"/>
      <c r="H20" s="70"/>
    </row>
    <row r="21" spans="2:8" ht="15.75" customHeight="1" thickBot="1" x14ac:dyDescent="0.35">
      <c r="B21" s="22" t="s">
        <v>2</v>
      </c>
      <c r="C21" s="22">
        <v>236</v>
      </c>
      <c r="D21" s="22" t="s">
        <v>67</v>
      </c>
      <c r="E21" s="22">
        <v>49</v>
      </c>
      <c r="F21" s="70"/>
      <c r="G21" s="70"/>
      <c r="H21" s="70"/>
    </row>
    <row r="22" spans="2:8" ht="15" customHeight="1" thickBot="1" x14ac:dyDescent="0.35">
      <c r="B22" s="22" t="s">
        <v>68</v>
      </c>
      <c r="C22" s="22">
        <v>170</v>
      </c>
      <c r="D22" s="22" t="s">
        <v>69</v>
      </c>
      <c r="E22" s="22">
        <v>20</v>
      </c>
      <c r="F22" s="70"/>
      <c r="G22" s="70"/>
      <c r="H22" s="70"/>
    </row>
    <row r="23" spans="2:8" ht="15" customHeight="1" thickBot="1" x14ac:dyDescent="0.35">
      <c r="B23" s="22" t="s">
        <v>70</v>
      </c>
      <c r="C23" s="22">
        <v>192</v>
      </c>
      <c r="D23" s="22" t="s">
        <v>71</v>
      </c>
      <c r="E23" s="22">
        <v>40</v>
      </c>
      <c r="F23" s="70"/>
      <c r="G23" s="70"/>
      <c r="H23" s="70"/>
    </row>
    <row r="24" spans="2:8" ht="15" customHeight="1" thickBot="1" x14ac:dyDescent="0.35">
      <c r="B24" s="22" t="s">
        <v>72</v>
      </c>
      <c r="C24" s="22">
        <v>171</v>
      </c>
      <c r="D24" s="22" t="s">
        <v>73</v>
      </c>
      <c r="E24" s="22">
        <v>16</v>
      </c>
      <c r="F24" s="70"/>
      <c r="G24" s="70"/>
      <c r="H24" s="70"/>
    </row>
    <row r="25" spans="2:8" ht="15.75" customHeight="1" thickBot="1" x14ac:dyDescent="0.35">
      <c r="B25" s="22" t="s">
        <v>4</v>
      </c>
      <c r="C25" s="22">
        <v>172</v>
      </c>
      <c r="D25" s="22" t="s">
        <v>74</v>
      </c>
      <c r="E25" s="22">
        <v>20</v>
      </c>
      <c r="F25" s="70"/>
      <c r="G25" s="70"/>
      <c r="H25" s="70"/>
    </row>
    <row r="26" spans="2:8" ht="15" customHeight="1" thickBot="1" x14ac:dyDescent="0.35">
      <c r="B26" s="22" t="s">
        <v>11</v>
      </c>
      <c r="C26" s="22">
        <v>197</v>
      </c>
      <c r="D26" s="22" t="s">
        <v>75</v>
      </c>
      <c r="E26" s="22">
        <v>27</v>
      </c>
      <c r="F26" s="70"/>
      <c r="G26" s="70"/>
      <c r="H26" s="70"/>
    </row>
    <row r="27" spans="2:8" ht="15" customHeight="1" thickBot="1" x14ac:dyDescent="0.35">
      <c r="B27" s="22" t="s">
        <v>76</v>
      </c>
      <c r="C27" s="22">
        <v>205</v>
      </c>
      <c r="D27" s="22" t="s">
        <v>77</v>
      </c>
      <c r="E27" s="22">
        <v>52</v>
      </c>
      <c r="F27" s="70"/>
      <c r="G27" s="70"/>
      <c r="H27" s="70"/>
    </row>
    <row r="28" spans="2:8" ht="15" customHeight="1" thickBot="1" x14ac:dyDescent="0.35">
      <c r="B28" s="22" t="s">
        <v>78</v>
      </c>
      <c r="C28" s="22">
        <v>275</v>
      </c>
      <c r="D28" s="22" t="s">
        <v>79</v>
      </c>
      <c r="E28" s="22">
        <v>56</v>
      </c>
      <c r="F28" s="70"/>
      <c r="G28" s="70"/>
      <c r="H28" s="70"/>
    </row>
  </sheetData>
  <sheetProtection algorithmName="SHA-512" hashValue="8Nmb7FtSPOkoo/1LwOOn9LArQvIyQ93pOJXDdkjUPr0n9TkLNzrE6rjbpS9kvdU8H0d4mHXqq/wfsgrk4BP6DQ==" saltValue="FcLVc/9apz4gyc+5hQxISQ==" spinCount="100000" sheet="1" formatCells="0" formatColumns="0" formatRows="0" insertColumns="0" insertRows="0" insertHyperlinks="0" deleteColumns="0" deleteRows="0" sort="0" autoFilter="0" pivotTables="0"/>
  <mergeCells count="1">
    <mergeCell ref="F15:H17"/>
  </mergeCells>
  <pageMargins left="0.70000000000000007" right="0.70000000000000007" top="0.75" bottom="0.75" header="0.30000000000000004" footer="0.30000000000000004"/>
  <pageSetup paperSize="9" orientation="landscape" r:id="rId1"/>
  <headerFooter>
    <oddHeader>&amp;L&amp;G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C2C_COVER</vt:lpstr>
      <vt:lpstr>C2C_INFO</vt:lpstr>
      <vt:lpstr>C2C_BUDGET</vt:lpstr>
      <vt:lpstr>Info_UnitCost</vt:lpstr>
      <vt:lpstr>'C2C_INFO'!Print_Area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Sajn</dc:creator>
  <cp:lastModifiedBy>Author</cp:lastModifiedBy>
  <cp:lastPrinted>2023-04-03T11:38:18Z</cp:lastPrinted>
  <dcterms:created xsi:type="dcterms:W3CDTF">2023-03-21T09:32:00Z</dcterms:created>
  <dcterms:modified xsi:type="dcterms:W3CDTF">2023-04-03T17:23:27Z</dcterms:modified>
</cp:coreProperties>
</file>